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NNuke Website UPLOADS\Dept Budget and Expense\"/>
    </mc:Choice>
  </mc:AlternateContent>
  <bookViews>
    <workbookView xWindow="0" yWindow="0" windowWidth="20160" windowHeight="9048"/>
  </bookViews>
  <sheets>
    <sheet name="FY 17-18" sheetId="1" r:id="rId1"/>
  </sheets>
  <definedNames>
    <definedName name="_xlnm.Print_Titles" localSheetId="0">'FY 17-18'!$6:$6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C48" i="1"/>
  <c r="C46" i="1"/>
  <c r="C44" i="1"/>
  <c r="C42" i="1"/>
  <c r="C40" i="1"/>
  <c r="C38" i="1"/>
  <c r="C36" i="1"/>
  <c r="C32" i="1"/>
  <c r="C30" i="1"/>
  <c r="C28" i="1"/>
  <c r="C26" i="1"/>
  <c r="C24" i="1"/>
  <c r="C22" i="1"/>
  <c r="C20" i="1"/>
  <c r="C18" i="1"/>
  <c r="C16" i="1"/>
  <c r="C14" i="1"/>
  <c r="C12" i="1"/>
  <c r="C10" i="1"/>
  <c r="C8" i="1"/>
  <c r="C34" i="1"/>
  <c r="G8" i="1" l="1"/>
  <c r="K52" i="1" l="1"/>
  <c r="D52" i="1" l="1"/>
  <c r="C52" i="1"/>
  <c r="I52" i="1"/>
  <c r="H20" i="1" l="1"/>
  <c r="H10" i="1"/>
  <c r="H8" i="1"/>
  <c r="Q8" i="1" s="1"/>
  <c r="R8" i="1" s="1"/>
  <c r="F50" i="1" l="1"/>
  <c r="G52" i="1" l="1"/>
  <c r="H52" i="1"/>
  <c r="J52" i="1"/>
  <c r="L52" i="1"/>
  <c r="M52" i="1"/>
  <c r="N52" i="1"/>
  <c r="O52" i="1"/>
  <c r="P52" i="1"/>
  <c r="F16" i="1" l="1"/>
  <c r="F52" i="1" s="1"/>
  <c r="Q50" i="1" l="1"/>
  <c r="R50" i="1" s="1"/>
  <c r="E34" i="1" l="1"/>
  <c r="Q34" i="1" s="1"/>
  <c r="R34" i="1" s="1"/>
  <c r="E16" i="1"/>
  <c r="E52" i="1" s="1"/>
  <c r="Q51" i="1" l="1"/>
  <c r="R51" i="1" s="1"/>
  <c r="Q48" i="1"/>
  <c r="R48" i="1" s="1"/>
  <c r="Q47" i="1"/>
  <c r="R47" i="1" s="1"/>
  <c r="Q46" i="1"/>
  <c r="R46" i="1" s="1"/>
  <c r="Q45" i="1"/>
  <c r="R45" i="1" s="1"/>
  <c r="Q44" i="1"/>
  <c r="R44" i="1" s="1"/>
  <c r="Q43" i="1"/>
  <c r="R43" i="1" s="1"/>
  <c r="Q42" i="1"/>
  <c r="R42" i="1" s="1"/>
  <c r="Q41" i="1"/>
  <c r="R41" i="1" s="1"/>
  <c r="Q40" i="1"/>
  <c r="R40" i="1" s="1"/>
  <c r="Q39" i="1"/>
  <c r="R39" i="1" s="1"/>
  <c r="Q38" i="1"/>
  <c r="R38" i="1" s="1"/>
  <c r="Q37" i="1"/>
  <c r="R37" i="1" s="1"/>
  <c r="Q36" i="1"/>
  <c r="R36" i="1" s="1"/>
  <c r="Q35" i="1"/>
  <c r="R35" i="1" s="1"/>
  <c r="Q33" i="1"/>
  <c r="R33" i="1" s="1"/>
  <c r="Q32" i="1"/>
  <c r="R32" i="1" s="1"/>
  <c r="Q31" i="1"/>
  <c r="R31" i="1" s="1"/>
  <c r="Q30" i="1"/>
  <c r="R30" i="1" s="1"/>
  <c r="Q29" i="1"/>
  <c r="R29" i="1" s="1"/>
  <c r="Q28" i="1"/>
  <c r="R28" i="1" s="1"/>
  <c r="Q27" i="1"/>
  <c r="R27" i="1" s="1"/>
  <c r="Q26" i="1"/>
  <c r="R26" i="1" s="1"/>
  <c r="Q25" i="1"/>
  <c r="R25" i="1" s="1"/>
  <c r="Q24" i="1"/>
  <c r="R24" i="1" s="1"/>
  <c r="Q23" i="1"/>
  <c r="R23" i="1" s="1"/>
  <c r="Q22" i="1"/>
  <c r="R22" i="1" s="1"/>
  <c r="Q21" i="1"/>
  <c r="R21" i="1" s="1"/>
  <c r="Q20" i="1"/>
  <c r="R20" i="1" s="1"/>
  <c r="Q19" i="1"/>
  <c r="R19" i="1" s="1"/>
  <c r="Q18" i="1"/>
  <c r="R18" i="1" s="1"/>
  <c r="Q17" i="1"/>
  <c r="R17" i="1" s="1"/>
  <c r="Q16" i="1"/>
  <c r="Q15" i="1"/>
  <c r="R15" i="1" s="1"/>
  <c r="Q14" i="1"/>
  <c r="R14" i="1" s="1"/>
  <c r="Q13" i="1"/>
  <c r="R13" i="1" s="1"/>
  <c r="Q12" i="1"/>
  <c r="R12" i="1" s="1"/>
  <c r="Q11" i="1"/>
  <c r="R11" i="1" s="1"/>
  <c r="Q10" i="1"/>
  <c r="Q9" i="1"/>
  <c r="R9" i="1" s="1"/>
  <c r="R10" i="1" l="1"/>
  <c r="Q52" i="1"/>
  <c r="R52" i="1" s="1"/>
  <c r="R16" i="1"/>
</calcChain>
</file>

<file path=xl/sharedStrings.xml><?xml version="1.0" encoding="utf-8"?>
<sst xmlns="http://schemas.openxmlformats.org/spreadsheetml/2006/main" count="33" uniqueCount="33">
  <si>
    <t>George A. Smathers Libraries</t>
  </si>
  <si>
    <t>Dept ID</t>
  </si>
  <si>
    <t>Dept</t>
  </si>
  <si>
    <t>Budget</t>
  </si>
  <si>
    <t>Encumbrances</t>
  </si>
  <si>
    <t>Available Balance</t>
  </si>
  <si>
    <t>Admin</t>
  </si>
  <si>
    <t>HS&amp;S</t>
  </si>
  <si>
    <t>AFA/Music</t>
  </si>
  <si>
    <t>Education</t>
  </si>
  <si>
    <t>E-Res/ILL</t>
  </si>
  <si>
    <t>ALF/Storage</t>
  </si>
  <si>
    <t>Marston</t>
  </si>
  <si>
    <t>Sp Area / Maps</t>
  </si>
  <si>
    <t>University Archives</t>
  </si>
  <si>
    <t>Digital Library Ctr</t>
  </si>
  <si>
    <t>Preservation</t>
  </si>
  <si>
    <t>Conservation</t>
  </si>
  <si>
    <t>IT - Libraries</t>
  </si>
  <si>
    <t xml:space="preserve">IT - Office </t>
  </si>
  <si>
    <t>Fiscal Services</t>
  </si>
  <si>
    <t>Human Resources</t>
  </si>
  <si>
    <t>Staff Development</t>
  </si>
  <si>
    <t xml:space="preserve">Facilities - Office </t>
  </si>
  <si>
    <t xml:space="preserve">Facilities - Bldg </t>
  </si>
  <si>
    <t>Facilities - Projects</t>
  </si>
  <si>
    <t>Totals</t>
  </si>
  <si>
    <t>FY 17-18</t>
  </si>
  <si>
    <t>Acquisitions / Catalog</t>
  </si>
  <si>
    <t>Expense to Date</t>
  </si>
  <si>
    <t>Borland</t>
  </si>
  <si>
    <t>Unit Budget &amp; Expenses Report</t>
  </si>
  <si>
    <t>As of 6/30/18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</si>
</sst>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u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8DB4E2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/>
    <xf numFmtId="43" fontId="4" fillId="0" borderId="0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6" fillId="0" borderId="0" xfId="0" applyFont="1" applyFill="1" applyBorder="1"/>
    <xf numFmtId="43" fontId="6" fillId="0" borderId="0" xfId="0" applyNumberFormat="1" applyFont="1" applyFill="1" applyBorder="1"/>
    <xf numFmtId="43" fontId="5" fillId="0" borderId="0" xfId="0" applyNumberFormat="1" applyFont="1" applyFill="1" applyBorder="1"/>
    <xf numFmtId="0" fontId="6" fillId="0" borderId="3" xfId="0" applyFont="1" applyFill="1" applyBorder="1"/>
    <xf numFmtId="0" fontId="6" fillId="0" borderId="1" xfId="0" applyFont="1" applyFill="1" applyBorder="1"/>
    <xf numFmtId="43" fontId="6" fillId="0" borderId="1" xfId="0" applyNumberFormat="1" applyFont="1" applyFill="1" applyBorder="1"/>
    <xf numFmtId="0" fontId="7" fillId="0" borderId="0" xfId="0" applyFont="1" applyFill="1" applyBorder="1"/>
    <xf numFmtId="43" fontId="7" fillId="0" borderId="4" xfId="0" applyNumberFormat="1" applyFont="1" applyFill="1" applyBorder="1"/>
    <xf numFmtId="43" fontId="3" fillId="0" borderId="0" xfId="0" applyNumberFormat="1" applyFont="1" applyFill="1" applyBorder="1"/>
    <xf numFmtId="0" fontId="2" fillId="0" borderId="0" xfId="0" applyFont="1" applyFill="1" applyBorder="1" applyAlignment="1"/>
    <xf numFmtId="0" fontId="7" fillId="3" borderId="5" xfId="0" applyFont="1" applyFill="1" applyBorder="1" applyAlignment="1">
      <alignment horizontal="center"/>
    </xf>
    <xf numFmtId="17" fontId="7" fillId="0" borderId="5" xfId="0" applyNumberFormat="1" applyFont="1" applyFill="1" applyBorder="1" applyAlignment="1">
      <alignment horizontal="center"/>
    </xf>
    <xf numFmtId="17" fontId="7" fillId="0" borderId="5" xfId="0" applyNumberFormat="1" applyFont="1" applyFill="1" applyBorder="1" applyAlignment="1">
      <alignment horizontal="center" wrapText="1"/>
    </xf>
    <xf numFmtId="43" fontId="8" fillId="0" borderId="0" xfId="0" applyNumberFormat="1" applyFont="1" applyFill="1" applyBorder="1"/>
    <xf numFmtId="43" fontId="7" fillId="0" borderId="0" xfId="0" applyNumberFormat="1" applyFont="1" applyFill="1" applyBorder="1" applyAlignment="1">
      <alignment horizontal="center" vertical="center"/>
    </xf>
    <xf numFmtId="43" fontId="9" fillId="0" borderId="0" xfId="0" applyNumberFormat="1" applyFont="1" applyFill="1" applyBorder="1" applyAlignment="1">
      <alignment horizontal="center" vertical="center"/>
    </xf>
    <xf numFmtId="43" fontId="7" fillId="0" borderId="4" xfId="0" applyNumberFormat="1" applyFont="1" applyFill="1" applyBorder="1" applyAlignment="1">
      <alignment horizontal="center" vertical="center"/>
    </xf>
    <xf numFmtId="0" fontId="8" fillId="0" borderId="2" xfId="0" applyFont="1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43" fontId="10" fillId="0" borderId="0" xfId="0" applyNumberFormat="1" applyFont="1" applyFill="1" applyBorder="1" applyAlignment="1">
      <alignment horizontal="center" vertical="center"/>
    </xf>
    <xf numFmtId="43" fontId="1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8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S1" sqref="S1"/>
    </sheetView>
  </sheetViews>
  <sheetFormatPr defaultColWidth="9.125" defaultRowHeight="13.6" x14ac:dyDescent="0.25"/>
  <cols>
    <col min="1" max="1" width="10" style="3" bestFit="1" customWidth="1"/>
    <col min="2" max="2" width="20.125" style="3" bestFit="1" customWidth="1"/>
    <col min="3" max="3" width="12.375" style="3" bestFit="1" customWidth="1"/>
    <col min="4" max="4" width="13.625" style="3" bestFit="1" customWidth="1"/>
    <col min="5" max="6" width="10.125" style="3" bestFit="1" customWidth="1"/>
    <col min="7" max="7" width="11.25" style="4" bestFit="1" customWidth="1"/>
    <col min="8" max="8" width="10.125" style="3" bestFit="1" customWidth="1"/>
    <col min="9" max="9" width="11.25" style="3" bestFit="1" customWidth="1"/>
    <col min="10" max="10" width="10.125" style="3" bestFit="1" customWidth="1"/>
    <col min="11" max="16" width="11.25" style="3" bestFit="1" customWidth="1"/>
    <col min="17" max="17" width="15.5" style="3" bestFit="1" customWidth="1"/>
    <col min="18" max="18" width="16.5" style="5" bestFit="1" customWidth="1"/>
    <col min="19" max="19" width="11.125" style="3" bestFit="1" customWidth="1"/>
    <col min="20" max="20" width="10" style="3" bestFit="1" customWidth="1"/>
    <col min="21" max="256" width="9.125" style="3"/>
    <col min="257" max="257" width="11.875" style="3" customWidth="1"/>
    <col min="258" max="258" width="17.375" style="3" bestFit="1" customWidth="1"/>
    <col min="259" max="259" width="11.5" style="3" bestFit="1" customWidth="1"/>
    <col min="260" max="260" width="12.875" style="3" bestFit="1" customWidth="1"/>
    <col min="261" max="263" width="9.125" style="3" bestFit="1" customWidth="1"/>
    <col min="264" max="264" width="10.125" style="3" bestFit="1" customWidth="1"/>
    <col min="265" max="265" width="9.125" style="3"/>
    <col min="266" max="267" width="9.125" style="3" bestFit="1" customWidth="1"/>
    <col min="268" max="268" width="10.125" style="3" bestFit="1" customWidth="1"/>
    <col min="269" max="270" width="10" style="3" bestFit="1" customWidth="1"/>
    <col min="271" max="271" width="10" style="3" customWidth="1"/>
    <col min="272" max="272" width="10" style="3" bestFit="1" customWidth="1"/>
    <col min="273" max="273" width="13.875" style="3" bestFit="1" customWidth="1"/>
    <col min="274" max="274" width="14.875" style="3" bestFit="1" customWidth="1"/>
    <col min="275" max="275" width="11.125" style="3" bestFit="1" customWidth="1"/>
    <col min="276" max="276" width="10" style="3" bestFit="1" customWidth="1"/>
    <col min="277" max="512" width="9.125" style="3"/>
    <col min="513" max="513" width="11.875" style="3" customWidth="1"/>
    <col min="514" max="514" width="17.375" style="3" bestFit="1" customWidth="1"/>
    <col min="515" max="515" width="11.5" style="3" bestFit="1" customWidth="1"/>
    <col min="516" max="516" width="12.875" style="3" bestFit="1" customWidth="1"/>
    <col min="517" max="519" width="9.125" style="3" bestFit="1" customWidth="1"/>
    <col min="520" max="520" width="10.125" style="3" bestFit="1" customWidth="1"/>
    <col min="521" max="521" width="9.125" style="3"/>
    <col min="522" max="523" width="9.125" style="3" bestFit="1" customWidth="1"/>
    <col min="524" max="524" width="10.125" style="3" bestFit="1" customWidth="1"/>
    <col min="525" max="526" width="10" style="3" bestFit="1" customWidth="1"/>
    <col min="527" max="527" width="10" style="3" customWidth="1"/>
    <col min="528" max="528" width="10" style="3" bestFit="1" customWidth="1"/>
    <col min="529" max="529" width="13.875" style="3" bestFit="1" customWidth="1"/>
    <col min="530" max="530" width="14.875" style="3" bestFit="1" customWidth="1"/>
    <col min="531" max="531" width="11.125" style="3" bestFit="1" customWidth="1"/>
    <col min="532" max="532" width="10" style="3" bestFit="1" customWidth="1"/>
    <col min="533" max="768" width="9.125" style="3"/>
    <col min="769" max="769" width="11.875" style="3" customWidth="1"/>
    <col min="770" max="770" width="17.375" style="3" bestFit="1" customWidth="1"/>
    <col min="771" max="771" width="11.5" style="3" bestFit="1" customWidth="1"/>
    <col min="772" max="772" width="12.875" style="3" bestFit="1" customWidth="1"/>
    <col min="773" max="775" width="9.125" style="3" bestFit="1" customWidth="1"/>
    <col min="776" max="776" width="10.125" style="3" bestFit="1" customWidth="1"/>
    <col min="777" max="777" width="9.125" style="3"/>
    <col min="778" max="779" width="9.125" style="3" bestFit="1" customWidth="1"/>
    <col min="780" max="780" width="10.125" style="3" bestFit="1" customWidth="1"/>
    <col min="781" max="782" width="10" style="3" bestFit="1" customWidth="1"/>
    <col min="783" max="783" width="10" style="3" customWidth="1"/>
    <col min="784" max="784" width="10" style="3" bestFit="1" customWidth="1"/>
    <col min="785" max="785" width="13.875" style="3" bestFit="1" customWidth="1"/>
    <col min="786" max="786" width="14.875" style="3" bestFit="1" customWidth="1"/>
    <col min="787" max="787" width="11.125" style="3" bestFit="1" customWidth="1"/>
    <col min="788" max="788" width="10" style="3" bestFit="1" customWidth="1"/>
    <col min="789" max="1024" width="9.125" style="3"/>
    <col min="1025" max="1025" width="11.875" style="3" customWidth="1"/>
    <col min="1026" max="1026" width="17.375" style="3" bestFit="1" customWidth="1"/>
    <col min="1027" max="1027" width="11.5" style="3" bestFit="1" customWidth="1"/>
    <col min="1028" max="1028" width="12.875" style="3" bestFit="1" customWidth="1"/>
    <col min="1029" max="1031" width="9.125" style="3" bestFit="1" customWidth="1"/>
    <col min="1032" max="1032" width="10.125" style="3" bestFit="1" customWidth="1"/>
    <col min="1033" max="1033" width="9.125" style="3"/>
    <col min="1034" max="1035" width="9.125" style="3" bestFit="1" customWidth="1"/>
    <col min="1036" max="1036" width="10.125" style="3" bestFit="1" customWidth="1"/>
    <col min="1037" max="1038" width="10" style="3" bestFit="1" customWidth="1"/>
    <col min="1039" max="1039" width="10" style="3" customWidth="1"/>
    <col min="1040" max="1040" width="10" style="3" bestFit="1" customWidth="1"/>
    <col min="1041" max="1041" width="13.875" style="3" bestFit="1" customWidth="1"/>
    <col min="1042" max="1042" width="14.875" style="3" bestFit="1" customWidth="1"/>
    <col min="1043" max="1043" width="11.125" style="3" bestFit="1" customWidth="1"/>
    <col min="1044" max="1044" width="10" style="3" bestFit="1" customWidth="1"/>
    <col min="1045" max="1280" width="9.125" style="3"/>
    <col min="1281" max="1281" width="11.875" style="3" customWidth="1"/>
    <col min="1282" max="1282" width="17.375" style="3" bestFit="1" customWidth="1"/>
    <col min="1283" max="1283" width="11.5" style="3" bestFit="1" customWidth="1"/>
    <col min="1284" max="1284" width="12.875" style="3" bestFit="1" customWidth="1"/>
    <col min="1285" max="1287" width="9.125" style="3" bestFit="1" customWidth="1"/>
    <col min="1288" max="1288" width="10.125" style="3" bestFit="1" customWidth="1"/>
    <col min="1289" max="1289" width="9.125" style="3"/>
    <col min="1290" max="1291" width="9.125" style="3" bestFit="1" customWidth="1"/>
    <col min="1292" max="1292" width="10.125" style="3" bestFit="1" customWidth="1"/>
    <col min="1293" max="1294" width="10" style="3" bestFit="1" customWidth="1"/>
    <col min="1295" max="1295" width="10" style="3" customWidth="1"/>
    <col min="1296" max="1296" width="10" style="3" bestFit="1" customWidth="1"/>
    <col min="1297" max="1297" width="13.875" style="3" bestFit="1" customWidth="1"/>
    <col min="1298" max="1298" width="14.875" style="3" bestFit="1" customWidth="1"/>
    <col min="1299" max="1299" width="11.125" style="3" bestFit="1" customWidth="1"/>
    <col min="1300" max="1300" width="10" style="3" bestFit="1" customWidth="1"/>
    <col min="1301" max="1536" width="9.125" style="3"/>
    <col min="1537" max="1537" width="11.875" style="3" customWidth="1"/>
    <col min="1538" max="1538" width="17.375" style="3" bestFit="1" customWidth="1"/>
    <col min="1539" max="1539" width="11.5" style="3" bestFit="1" customWidth="1"/>
    <col min="1540" max="1540" width="12.875" style="3" bestFit="1" customWidth="1"/>
    <col min="1541" max="1543" width="9.125" style="3" bestFit="1" customWidth="1"/>
    <col min="1544" max="1544" width="10.125" style="3" bestFit="1" customWidth="1"/>
    <col min="1545" max="1545" width="9.125" style="3"/>
    <col min="1546" max="1547" width="9.125" style="3" bestFit="1" customWidth="1"/>
    <col min="1548" max="1548" width="10.125" style="3" bestFit="1" customWidth="1"/>
    <col min="1549" max="1550" width="10" style="3" bestFit="1" customWidth="1"/>
    <col min="1551" max="1551" width="10" style="3" customWidth="1"/>
    <col min="1552" max="1552" width="10" style="3" bestFit="1" customWidth="1"/>
    <col min="1553" max="1553" width="13.875" style="3" bestFit="1" customWidth="1"/>
    <col min="1554" max="1554" width="14.875" style="3" bestFit="1" customWidth="1"/>
    <col min="1555" max="1555" width="11.125" style="3" bestFit="1" customWidth="1"/>
    <col min="1556" max="1556" width="10" style="3" bestFit="1" customWidth="1"/>
    <col min="1557" max="1792" width="9.125" style="3"/>
    <col min="1793" max="1793" width="11.875" style="3" customWidth="1"/>
    <col min="1794" max="1794" width="17.375" style="3" bestFit="1" customWidth="1"/>
    <col min="1795" max="1795" width="11.5" style="3" bestFit="1" customWidth="1"/>
    <col min="1796" max="1796" width="12.875" style="3" bestFit="1" customWidth="1"/>
    <col min="1797" max="1799" width="9.125" style="3" bestFit="1" customWidth="1"/>
    <col min="1800" max="1800" width="10.125" style="3" bestFit="1" customWidth="1"/>
    <col min="1801" max="1801" width="9.125" style="3"/>
    <col min="1802" max="1803" width="9.125" style="3" bestFit="1" customWidth="1"/>
    <col min="1804" max="1804" width="10.125" style="3" bestFit="1" customWidth="1"/>
    <col min="1805" max="1806" width="10" style="3" bestFit="1" customWidth="1"/>
    <col min="1807" max="1807" width="10" style="3" customWidth="1"/>
    <col min="1808" max="1808" width="10" style="3" bestFit="1" customWidth="1"/>
    <col min="1809" max="1809" width="13.875" style="3" bestFit="1" customWidth="1"/>
    <col min="1810" max="1810" width="14.875" style="3" bestFit="1" customWidth="1"/>
    <col min="1811" max="1811" width="11.125" style="3" bestFit="1" customWidth="1"/>
    <col min="1812" max="1812" width="10" style="3" bestFit="1" customWidth="1"/>
    <col min="1813" max="2048" width="9.125" style="3"/>
    <col min="2049" max="2049" width="11.875" style="3" customWidth="1"/>
    <col min="2050" max="2050" width="17.375" style="3" bestFit="1" customWidth="1"/>
    <col min="2051" max="2051" width="11.5" style="3" bestFit="1" customWidth="1"/>
    <col min="2052" max="2052" width="12.875" style="3" bestFit="1" customWidth="1"/>
    <col min="2053" max="2055" width="9.125" style="3" bestFit="1" customWidth="1"/>
    <col min="2056" max="2056" width="10.125" style="3" bestFit="1" customWidth="1"/>
    <col min="2057" max="2057" width="9.125" style="3"/>
    <col min="2058" max="2059" width="9.125" style="3" bestFit="1" customWidth="1"/>
    <col min="2060" max="2060" width="10.125" style="3" bestFit="1" customWidth="1"/>
    <col min="2061" max="2062" width="10" style="3" bestFit="1" customWidth="1"/>
    <col min="2063" max="2063" width="10" style="3" customWidth="1"/>
    <col min="2064" max="2064" width="10" style="3" bestFit="1" customWidth="1"/>
    <col min="2065" max="2065" width="13.875" style="3" bestFit="1" customWidth="1"/>
    <col min="2066" max="2066" width="14.875" style="3" bestFit="1" customWidth="1"/>
    <col min="2067" max="2067" width="11.125" style="3" bestFit="1" customWidth="1"/>
    <col min="2068" max="2068" width="10" style="3" bestFit="1" customWidth="1"/>
    <col min="2069" max="2304" width="9.125" style="3"/>
    <col min="2305" max="2305" width="11.875" style="3" customWidth="1"/>
    <col min="2306" max="2306" width="17.375" style="3" bestFit="1" customWidth="1"/>
    <col min="2307" max="2307" width="11.5" style="3" bestFit="1" customWidth="1"/>
    <col min="2308" max="2308" width="12.875" style="3" bestFit="1" customWidth="1"/>
    <col min="2309" max="2311" width="9.125" style="3" bestFit="1" customWidth="1"/>
    <col min="2312" max="2312" width="10.125" style="3" bestFit="1" customWidth="1"/>
    <col min="2313" max="2313" width="9.125" style="3"/>
    <col min="2314" max="2315" width="9.125" style="3" bestFit="1" customWidth="1"/>
    <col min="2316" max="2316" width="10.125" style="3" bestFit="1" customWidth="1"/>
    <col min="2317" max="2318" width="10" style="3" bestFit="1" customWidth="1"/>
    <col min="2319" max="2319" width="10" style="3" customWidth="1"/>
    <col min="2320" max="2320" width="10" style="3" bestFit="1" customWidth="1"/>
    <col min="2321" max="2321" width="13.875" style="3" bestFit="1" customWidth="1"/>
    <col min="2322" max="2322" width="14.875" style="3" bestFit="1" customWidth="1"/>
    <col min="2323" max="2323" width="11.125" style="3" bestFit="1" customWidth="1"/>
    <col min="2324" max="2324" width="10" style="3" bestFit="1" customWidth="1"/>
    <col min="2325" max="2560" width="9.125" style="3"/>
    <col min="2561" max="2561" width="11.875" style="3" customWidth="1"/>
    <col min="2562" max="2562" width="17.375" style="3" bestFit="1" customWidth="1"/>
    <col min="2563" max="2563" width="11.5" style="3" bestFit="1" customWidth="1"/>
    <col min="2564" max="2564" width="12.875" style="3" bestFit="1" customWidth="1"/>
    <col min="2565" max="2567" width="9.125" style="3" bestFit="1" customWidth="1"/>
    <col min="2568" max="2568" width="10.125" style="3" bestFit="1" customWidth="1"/>
    <col min="2569" max="2569" width="9.125" style="3"/>
    <col min="2570" max="2571" width="9.125" style="3" bestFit="1" customWidth="1"/>
    <col min="2572" max="2572" width="10.125" style="3" bestFit="1" customWidth="1"/>
    <col min="2573" max="2574" width="10" style="3" bestFit="1" customWidth="1"/>
    <col min="2575" max="2575" width="10" style="3" customWidth="1"/>
    <col min="2576" max="2576" width="10" style="3" bestFit="1" customWidth="1"/>
    <col min="2577" max="2577" width="13.875" style="3" bestFit="1" customWidth="1"/>
    <col min="2578" max="2578" width="14.875" style="3" bestFit="1" customWidth="1"/>
    <col min="2579" max="2579" width="11.125" style="3" bestFit="1" customWidth="1"/>
    <col min="2580" max="2580" width="10" style="3" bestFit="1" customWidth="1"/>
    <col min="2581" max="2816" width="9.125" style="3"/>
    <col min="2817" max="2817" width="11.875" style="3" customWidth="1"/>
    <col min="2818" max="2818" width="17.375" style="3" bestFit="1" customWidth="1"/>
    <col min="2819" max="2819" width="11.5" style="3" bestFit="1" customWidth="1"/>
    <col min="2820" max="2820" width="12.875" style="3" bestFit="1" customWidth="1"/>
    <col min="2821" max="2823" width="9.125" style="3" bestFit="1" customWidth="1"/>
    <col min="2824" max="2824" width="10.125" style="3" bestFit="1" customWidth="1"/>
    <col min="2825" max="2825" width="9.125" style="3"/>
    <col min="2826" max="2827" width="9.125" style="3" bestFit="1" customWidth="1"/>
    <col min="2828" max="2828" width="10.125" style="3" bestFit="1" customWidth="1"/>
    <col min="2829" max="2830" width="10" style="3" bestFit="1" customWidth="1"/>
    <col min="2831" max="2831" width="10" style="3" customWidth="1"/>
    <col min="2832" max="2832" width="10" style="3" bestFit="1" customWidth="1"/>
    <col min="2833" max="2833" width="13.875" style="3" bestFit="1" customWidth="1"/>
    <col min="2834" max="2834" width="14.875" style="3" bestFit="1" customWidth="1"/>
    <col min="2835" max="2835" width="11.125" style="3" bestFit="1" customWidth="1"/>
    <col min="2836" max="2836" width="10" style="3" bestFit="1" customWidth="1"/>
    <col min="2837" max="3072" width="9.125" style="3"/>
    <col min="3073" max="3073" width="11.875" style="3" customWidth="1"/>
    <col min="3074" max="3074" width="17.375" style="3" bestFit="1" customWidth="1"/>
    <col min="3075" max="3075" width="11.5" style="3" bestFit="1" customWidth="1"/>
    <col min="3076" max="3076" width="12.875" style="3" bestFit="1" customWidth="1"/>
    <col min="3077" max="3079" width="9.125" style="3" bestFit="1" customWidth="1"/>
    <col min="3080" max="3080" width="10.125" style="3" bestFit="1" customWidth="1"/>
    <col min="3081" max="3081" width="9.125" style="3"/>
    <col min="3082" max="3083" width="9.125" style="3" bestFit="1" customWidth="1"/>
    <col min="3084" max="3084" width="10.125" style="3" bestFit="1" customWidth="1"/>
    <col min="3085" max="3086" width="10" style="3" bestFit="1" customWidth="1"/>
    <col min="3087" max="3087" width="10" style="3" customWidth="1"/>
    <col min="3088" max="3088" width="10" style="3" bestFit="1" customWidth="1"/>
    <col min="3089" max="3089" width="13.875" style="3" bestFit="1" customWidth="1"/>
    <col min="3090" max="3090" width="14.875" style="3" bestFit="1" customWidth="1"/>
    <col min="3091" max="3091" width="11.125" style="3" bestFit="1" customWidth="1"/>
    <col min="3092" max="3092" width="10" style="3" bestFit="1" customWidth="1"/>
    <col min="3093" max="3328" width="9.125" style="3"/>
    <col min="3329" max="3329" width="11.875" style="3" customWidth="1"/>
    <col min="3330" max="3330" width="17.375" style="3" bestFit="1" customWidth="1"/>
    <col min="3331" max="3331" width="11.5" style="3" bestFit="1" customWidth="1"/>
    <col min="3332" max="3332" width="12.875" style="3" bestFit="1" customWidth="1"/>
    <col min="3333" max="3335" width="9.125" style="3" bestFit="1" customWidth="1"/>
    <col min="3336" max="3336" width="10.125" style="3" bestFit="1" customWidth="1"/>
    <col min="3337" max="3337" width="9.125" style="3"/>
    <col min="3338" max="3339" width="9.125" style="3" bestFit="1" customWidth="1"/>
    <col min="3340" max="3340" width="10.125" style="3" bestFit="1" customWidth="1"/>
    <col min="3341" max="3342" width="10" style="3" bestFit="1" customWidth="1"/>
    <col min="3343" max="3343" width="10" style="3" customWidth="1"/>
    <col min="3344" max="3344" width="10" style="3" bestFit="1" customWidth="1"/>
    <col min="3345" max="3345" width="13.875" style="3" bestFit="1" customWidth="1"/>
    <col min="3346" max="3346" width="14.875" style="3" bestFit="1" customWidth="1"/>
    <col min="3347" max="3347" width="11.125" style="3" bestFit="1" customWidth="1"/>
    <col min="3348" max="3348" width="10" style="3" bestFit="1" customWidth="1"/>
    <col min="3349" max="3584" width="9.125" style="3"/>
    <col min="3585" max="3585" width="11.875" style="3" customWidth="1"/>
    <col min="3586" max="3586" width="17.375" style="3" bestFit="1" customWidth="1"/>
    <col min="3587" max="3587" width="11.5" style="3" bestFit="1" customWidth="1"/>
    <col min="3588" max="3588" width="12.875" style="3" bestFit="1" customWidth="1"/>
    <col min="3589" max="3591" width="9.125" style="3" bestFit="1" customWidth="1"/>
    <col min="3592" max="3592" width="10.125" style="3" bestFit="1" customWidth="1"/>
    <col min="3593" max="3593" width="9.125" style="3"/>
    <col min="3594" max="3595" width="9.125" style="3" bestFit="1" customWidth="1"/>
    <col min="3596" max="3596" width="10.125" style="3" bestFit="1" customWidth="1"/>
    <col min="3597" max="3598" width="10" style="3" bestFit="1" customWidth="1"/>
    <col min="3599" max="3599" width="10" style="3" customWidth="1"/>
    <col min="3600" max="3600" width="10" style="3" bestFit="1" customWidth="1"/>
    <col min="3601" max="3601" width="13.875" style="3" bestFit="1" customWidth="1"/>
    <col min="3602" max="3602" width="14.875" style="3" bestFit="1" customWidth="1"/>
    <col min="3603" max="3603" width="11.125" style="3" bestFit="1" customWidth="1"/>
    <col min="3604" max="3604" width="10" style="3" bestFit="1" customWidth="1"/>
    <col min="3605" max="3840" width="9.125" style="3"/>
    <col min="3841" max="3841" width="11.875" style="3" customWidth="1"/>
    <col min="3842" max="3842" width="17.375" style="3" bestFit="1" customWidth="1"/>
    <col min="3843" max="3843" width="11.5" style="3" bestFit="1" customWidth="1"/>
    <col min="3844" max="3844" width="12.875" style="3" bestFit="1" customWidth="1"/>
    <col min="3845" max="3847" width="9.125" style="3" bestFit="1" customWidth="1"/>
    <col min="3848" max="3848" width="10.125" style="3" bestFit="1" customWidth="1"/>
    <col min="3849" max="3849" width="9.125" style="3"/>
    <col min="3850" max="3851" width="9.125" style="3" bestFit="1" customWidth="1"/>
    <col min="3852" max="3852" width="10.125" style="3" bestFit="1" customWidth="1"/>
    <col min="3853" max="3854" width="10" style="3" bestFit="1" customWidth="1"/>
    <col min="3855" max="3855" width="10" style="3" customWidth="1"/>
    <col min="3856" max="3856" width="10" style="3" bestFit="1" customWidth="1"/>
    <col min="3857" max="3857" width="13.875" style="3" bestFit="1" customWidth="1"/>
    <col min="3858" max="3858" width="14.875" style="3" bestFit="1" customWidth="1"/>
    <col min="3859" max="3859" width="11.125" style="3" bestFit="1" customWidth="1"/>
    <col min="3860" max="3860" width="10" style="3" bestFit="1" customWidth="1"/>
    <col min="3861" max="4096" width="9.125" style="3"/>
    <col min="4097" max="4097" width="11.875" style="3" customWidth="1"/>
    <col min="4098" max="4098" width="17.375" style="3" bestFit="1" customWidth="1"/>
    <col min="4099" max="4099" width="11.5" style="3" bestFit="1" customWidth="1"/>
    <col min="4100" max="4100" width="12.875" style="3" bestFit="1" customWidth="1"/>
    <col min="4101" max="4103" width="9.125" style="3" bestFit="1" customWidth="1"/>
    <col min="4104" max="4104" width="10.125" style="3" bestFit="1" customWidth="1"/>
    <col min="4105" max="4105" width="9.125" style="3"/>
    <col min="4106" max="4107" width="9.125" style="3" bestFit="1" customWidth="1"/>
    <col min="4108" max="4108" width="10.125" style="3" bestFit="1" customWidth="1"/>
    <col min="4109" max="4110" width="10" style="3" bestFit="1" customWidth="1"/>
    <col min="4111" max="4111" width="10" style="3" customWidth="1"/>
    <col min="4112" max="4112" width="10" style="3" bestFit="1" customWidth="1"/>
    <col min="4113" max="4113" width="13.875" style="3" bestFit="1" customWidth="1"/>
    <col min="4114" max="4114" width="14.875" style="3" bestFit="1" customWidth="1"/>
    <col min="4115" max="4115" width="11.125" style="3" bestFit="1" customWidth="1"/>
    <col min="4116" max="4116" width="10" style="3" bestFit="1" customWidth="1"/>
    <col min="4117" max="4352" width="9.125" style="3"/>
    <col min="4353" max="4353" width="11.875" style="3" customWidth="1"/>
    <col min="4354" max="4354" width="17.375" style="3" bestFit="1" customWidth="1"/>
    <col min="4355" max="4355" width="11.5" style="3" bestFit="1" customWidth="1"/>
    <col min="4356" max="4356" width="12.875" style="3" bestFit="1" customWidth="1"/>
    <col min="4357" max="4359" width="9.125" style="3" bestFit="1" customWidth="1"/>
    <col min="4360" max="4360" width="10.125" style="3" bestFit="1" customWidth="1"/>
    <col min="4361" max="4361" width="9.125" style="3"/>
    <col min="4362" max="4363" width="9.125" style="3" bestFit="1" customWidth="1"/>
    <col min="4364" max="4364" width="10.125" style="3" bestFit="1" customWidth="1"/>
    <col min="4365" max="4366" width="10" style="3" bestFit="1" customWidth="1"/>
    <col min="4367" max="4367" width="10" style="3" customWidth="1"/>
    <col min="4368" max="4368" width="10" style="3" bestFit="1" customWidth="1"/>
    <col min="4369" max="4369" width="13.875" style="3" bestFit="1" customWidth="1"/>
    <col min="4370" max="4370" width="14.875" style="3" bestFit="1" customWidth="1"/>
    <col min="4371" max="4371" width="11.125" style="3" bestFit="1" customWidth="1"/>
    <col min="4372" max="4372" width="10" style="3" bestFit="1" customWidth="1"/>
    <col min="4373" max="4608" width="9.125" style="3"/>
    <col min="4609" max="4609" width="11.875" style="3" customWidth="1"/>
    <col min="4610" max="4610" width="17.375" style="3" bestFit="1" customWidth="1"/>
    <col min="4611" max="4611" width="11.5" style="3" bestFit="1" customWidth="1"/>
    <col min="4612" max="4612" width="12.875" style="3" bestFit="1" customWidth="1"/>
    <col min="4613" max="4615" width="9.125" style="3" bestFit="1" customWidth="1"/>
    <col min="4616" max="4616" width="10.125" style="3" bestFit="1" customWidth="1"/>
    <col min="4617" max="4617" width="9.125" style="3"/>
    <col min="4618" max="4619" width="9.125" style="3" bestFit="1" customWidth="1"/>
    <col min="4620" max="4620" width="10.125" style="3" bestFit="1" customWidth="1"/>
    <col min="4621" max="4622" width="10" style="3" bestFit="1" customWidth="1"/>
    <col min="4623" max="4623" width="10" style="3" customWidth="1"/>
    <col min="4624" max="4624" width="10" style="3" bestFit="1" customWidth="1"/>
    <col min="4625" max="4625" width="13.875" style="3" bestFit="1" customWidth="1"/>
    <col min="4626" max="4626" width="14.875" style="3" bestFit="1" customWidth="1"/>
    <col min="4627" max="4627" width="11.125" style="3" bestFit="1" customWidth="1"/>
    <col min="4628" max="4628" width="10" style="3" bestFit="1" customWidth="1"/>
    <col min="4629" max="4864" width="9.125" style="3"/>
    <col min="4865" max="4865" width="11.875" style="3" customWidth="1"/>
    <col min="4866" max="4866" width="17.375" style="3" bestFit="1" customWidth="1"/>
    <col min="4867" max="4867" width="11.5" style="3" bestFit="1" customWidth="1"/>
    <col min="4868" max="4868" width="12.875" style="3" bestFit="1" customWidth="1"/>
    <col min="4869" max="4871" width="9.125" style="3" bestFit="1" customWidth="1"/>
    <col min="4872" max="4872" width="10.125" style="3" bestFit="1" customWidth="1"/>
    <col min="4873" max="4873" width="9.125" style="3"/>
    <col min="4874" max="4875" width="9.125" style="3" bestFit="1" customWidth="1"/>
    <col min="4876" max="4876" width="10.125" style="3" bestFit="1" customWidth="1"/>
    <col min="4877" max="4878" width="10" style="3" bestFit="1" customWidth="1"/>
    <col min="4879" max="4879" width="10" style="3" customWidth="1"/>
    <col min="4880" max="4880" width="10" style="3" bestFit="1" customWidth="1"/>
    <col min="4881" max="4881" width="13.875" style="3" bestFit="1" customWidth="1"/>
    <col min="4882" max="4882" width="14.875" style="3" bestFit="1" customWidth="1"/>
    <col min="4883" max="4883" width="11.125" style="3" bestFit="1" customWidth="1"/>
    <col min="4884" max="4884" width="10" style="3" bestFit="1" customWidth="1"/>
    <col min="4885" max="5120" width="9.125" style="3"/>
    <col min="5121" max="5121" width="11.875" style="3" customWidth="1"/>
    <col min="5122" max="5122" width="17.375" style="3" bestFit="1" customWidth="1"/>
    <col min="5123" max="5123" width="11.5" style="3" bestFit="1" customWidth="1"/>
    <col min="5124" max="5124" width="12.875" style="3" bestFit="1" customWidth="1"/>
    <col min="5125" max="5127" width="9.125" style="3" bestFit="1" customWidth="1"/>
    <col min="5128" max="5128" width="10.125" style="3" bestFit="1" customWidth="1"/>
    <col min="5129" max="5129" width="9.125" style="3"/>
    <col min="5130" max="5131" width="9.125" style="3" bestFit="1" customWidth="1"/>
    <col min="5132" max="5132" width="10.125" style="3" bestFit="1" customWidth="1"/>
    <col min="5133" max="5134" width="10" style="3" bestFit="1" customWidth="1"/>
    <col min="5135" max="5135" width="10" style="3" customWidth="1"/>
    <col min="5136" max="5136" width="10" style="3" bestFit="1" customWidth="1"/>
    <col min="5137" max="5137" width="13.875" style="3" bestFit="1" customWidth="1"/>
    <col min="5138" max="5138" width="14.875" style="3" bestFit="1" customWidth="1"/>
    <col min="5139" max="5139" width="11.125" style="3" bestFit="1" customWidth="1"/>
    <col min="5140" max="5140" width="10" style="3" bestFit="1" customWidth="1"/>
    <col min="5141" max="5376" width="9.125" style="3"/>
    <col min="5377" max="5377" width="11.875" style="3" customWidth="1"/>
    <col min="5378" max="5378" width="17.375" style="3" bestFit="1" customWidth="1"/>
    <col min="5379" max="5379" width="11.5" style="3" bestFit="1" customWidth="1"/>
    <col min="5380" max="5380" width="12.875" style="3" bestFit="1" customWidth="1"/>
    <col min="5381" max="5383" width="9.125" style="3" bestFit="1" customWidth="1"/>
    <col min="5384" max="5384" width="10.125" style="3" bestFit="1" customWidth="1"/>
    <col min="5385" max="5385" width="9.125" style="3"/>
    <col min="5386" max="5387" width="9.125" style="3" bestFit="1" customWidth="1"/>
    <col min="5388" max="5388" width="10.125" style="3" bestFit="1" customWidth="1"/>
    <col min="5389" max="5390" width="10" style="3" bestFit="1" customWidth="1"/>
    <col min="5391" max="5391" width="10" style="3" customWidth="1"/>
    <col min="5392" max="5392" width="10" style="3" bestFit="1" customWidth="1"/>
    <col min="5393" max="5393" width="13.875" style="3" bestFit="1" customWidth="1"/>
    <col min="5394" max="5394" width="14.875" style="3" bestFit="1" customWidth="1"/>
    <col min="5395" max="5395" width="11.125" style="3" bestFit="1" customWidth="1"/>
    <col min="5396" max="5396" width="10" style="3" bestFit="1" customWidth="1"/>
    <col min="5397" max="5632" width="9.125" style="3"/>
    <col min="5633" max="5633" width="11.875" style="3" customWidth="1"/>
    <col min="5634" max="5634" width="17.375" style="3" bestFit="1" customWidth="1"/>
    <col min="5635" max="5635" width="11.5" style="3" bestFit="1" customWidth="1"/>
    <col min="5636" max="5636" width="12.875" style="3" bestFit="1" customWidth="1"/>
    <col min="5637" max="5639" width="9.125" style="3" bestFit="1" customWidth="1"/>
    <col min="5640" max="5640" width="10.125" style="3" bestFit="1" customWidth="1"/>
    <col min="5641" max="5641" width="9.125" style="3"/>
    <col min="5642" max="5643" width="9.125" style="3" bestFit="1" customWidth="1"/>
    <col min="5644" max="5644" width="10.125" style="3" bestFit="1" customWidth="1"/>
    <col min="5645" max="5646" width="10" style="3" bestFit="1" customWidth="1"/>
    <col min="5647" max="5647" width="10" style="3" customWidth="1"/>
    <col min="5648" max="5648" width="10" style="3" bestFit="1" customWidth="1"/>
    <col min="5649" max="5649" width="13.875" style="3" bestFit="1" customWidth="1"/>
    <col min="5650" max="5650" width="14.875" style="3" bestFit="1" customWidth="1"/>
    <col min="5651" max="5651" width="11.125" style="3" bestFit="1" customWidth="1"/>
    <col min="5652" max="5652" width="10" style="3" bestFit="1" customWidth="1"/>
    <col min="5653" max="5888" width="9.125" style="3"/>
    <col min="5889" max="5889" width="11.875" style="3" customWidth="1"/>
    <col min="5890" max="5890" width="17.375" style="3" bestFit="1" customWidth="1"/>
    <col min="5891" max="5891" width="11.5" style="3" bestFit="1" customWidth="1"/>
    <col min="5892" max="5892" width="12.875" style="3" bestFit="1" customWidth="1"/>
    <col min="5893" max="5895" width="9.125" style="3" bestFit="1" customWidth="1"/>
    <col min="5896" max="5896" width="10.125" style="3" bestFit="1" customWidth="1"/>
    <col min="5897" max="5897" width="9.125" style="3"/>
    <col min="5898" max="5899" width="9.125" style="3" bestFit="1" customWidth="1"/>
    <col min="5900" max="5900" width="10.125" style="3" bestFit="1" customWidth="1"/>
    <col min="5901" max="5902" width="10" style="3" bestFit="1" customWidth="1"/>
    <col min="5903" max="5903" width="10" style="3" customWidth="1"/>
    <col min="5904" max="5904" width="10" style="3" bestFit="1" customWidth="1"/>
    <col min="5905" max="5905" width="13.875" style="3" bestFit="1" customWidth="1"/>
    <col min="5906" max="5906" width="14.875" style="3" bestFit="1" customWidth="1"/>
    <col min="5907" max="5907" width="11.125" style="3" bestFit="1" customWidth="1"/>
    <col min="5908" max="5908" width="10" style="3" bestFit="1" customWidth="1"/>
    <col min="5909" max="6144" width="9.125" style="3"/>
    <col min="6145" max="6145" width="11.875" style="3" customWidth="1"/>
    <col min="6146" max="6146" width="17.375" style="3" bestFit="1" customWidth="1"/>
    <col min="6147" max="6147" width="11.5" style="3" bestFit="1" customWidth="1"/>
    <col min="6148" max="6148" width="12.875" style="3" bestFit="1" customWidth="1"/>
    <col min="6149" max="6151" width="9.125" style="3" bestFit="1" customWidth="1"/>
    <col min="6152" max="6152" width="10.125" style="3" bestFit="1" customWidth="1"/>
    <col min="6153" max="6153" width="9.125" style="3"/>
    <col min="6154" max="6155" width="9.125" style="3" bestFit="1" customWidth="1"/>
    <col min="6156" max="6156" width="10.125" style="3" bestFit="1" customWidth="1"/>
    <col min="6157" max="6158" width="10" style="3" bestFit="1" customWidth="1"/>
    <col min="6159" max="6159" width="10" style="3" customWidth="1"/>
    <col min="6160" max="6160" width="10" style="3" bestFit="1" customWidth="1"/>
    <col min="6161" max="6161" width="13.875" style="3" bestFit="1" customWidth="1"/>
    <col min="6162" max="6162" width="14.875" style="3" bestFit="1" customWidth="1"/>
    <col min="6163" max="6163" width="11.125" style="3" bestFit="1" customWidth="1"/>
    <col min="6164" max="6164" width="10" style="3" bestFit="1" customWidth="1"/>
    <col min="6165" max="6400" width="9.125" style="3"/>
    <col min="6401" max="6401" width="11.875" style="3" customWidth="1"/>
    <col min="6402" max="6402" width="17.375" style="3" bestFit="1" customWidth="1"/>
    <col min="6403" max="6403" width="11.5" style="3" bestFit="1" customWidth="1"/>
    <col min="6404" max="6404" width="12.875" style="3" bestFit="1" customWidth="1"/>
    <col min="6405" max="6407" width="9.125" style="3" bestFit="1" customWidth="1"/>
    <col min="6408" max="6408" width="10.125" style="3" bestFit="1" customWidth="1"/>
    <col min="6409" max="6409" width="9.125" style="3"/>
    <col min="6410" max="6411" width="9.125" style="3" bestFit="1" customWidth="1"/>
    <col min="6412" max="6412" width="10.125" style="3" bestFit="1" customWidth="1"/>
    <col min="6413" max="6414" width="10" style="3" bestFit="1" customWidth="1"/>
    <col min="6415" max="6415" width="10" style="3" customWidth="1"/>
    <col min="6416" max="6416" width="10" style="3" bestFit="1" customWidth="1"/>
    <col min="6417" max="6417" width="13.875" style="3" bestFit="1" customWidth="1"/>
    <col min="6418" max="6418" width="14.875" style="3" bestFit="1" customWidth="1"/>
    <col min="6419" max="6419" width="11.125" style="3" bestFit="1" customWidth="1"/>
    <col min="6420" max="6420" width="10" style="3" bestFit="1" customWidth="1"/>
    <col min="6421" max="6656" width="9.125" style="3"/>
    <col min="6657" max="6657" width="11.875" style="3" customWidth="1"/>
    <col min="6658" max="6658" width="17.375" style="3" bestFit="1" customWidth="1"/>
    <col min="6659" max="6659" width="11.5" style="3" bestFit="1" customWidth="1"/>
    <col min="6660" max="6660" width="12.875" style="3" bestFit="1" customWidth="1"/>
    <col min="6661" max="6663" width="9.125" style="3" bestFit="1" customWidth="1"/>
    <col min="6664" max="6664" width="10.125" style="3" bestFit="1" customWidth="1"/>
    <col min="6665" max="6665" width="9.125" style="3"/>
    <col min="6666" max="6667" width="9.125" style="3" bestFit="1" customWidth="1"/>
    <col min="6668" max="6668" width="10.125" style="3" bestFit="1" customWidth="1"/>
    <col min="6669" max="6670" width="10" style="3" bestFit="1" customWidth="1"/>
    <col min="6671" max="6671" width="10" style="3" customWidth="1"/>
    <col min="6672" max="6672" width="10" style="3" bestFit="1" customWidth="1"/>
    <col min="6673" max="6673" width="13.875" style="3" bestFit="1" customWidth="1"/>
    <col min="6674" max="6674" width="14.875" style="3" bestFit="1" customWidth="1"/>
    <col min="6675" max="6675" width="11.125" style="3" bestFit="1" customWidth="1"/>
    <col min="6676" max="6676" width="10" style="3" bestFit="1" customWidth="1"/>
    <col min="6677" max="6912" width="9.125" style="3"/>
    <col min="6913" max="6913" width="11.875" style="3" customWidth="1"/>
    <col min="6914" max="6914" width="17.375" style="3" bestFit="1" customWidth="1"/>
    <col min="6915" max="6915" width="11.5" style="3" bestFit="1" customWidth="1"/>
    <col min="6916" max="6916" width="12.875" style="3" bestFit="1" customWidth="1"/>
    <col min="6917" max="6919" width="9.125" style="3" bestFit="1" customWidth="1"/>
    <col min="6920" max="6920" width="10.125" style="3" bestFit="1" customWidth="1"/>
    <col min="6921" max="6921" width="9.125" style="3"/>
    <col min="6922" max="6923" width="9.125" style="3" bestFit="1" customWidth="1"/>
    <col min="6924" max="6924" width="10.125" style="3" bestFit="1" customWidth="1"/>
    <col min="6925" max="6926" width="10" style="3" bestFit="1" customWidth="1"/>
    <col min="6927" max="6927" width="10" style="3" customWidth="1"/>
    <col min="6928" max="6928" width="10" style="3" bestFit="1" customWidth="1"/>
    <col min="6929" max="6929" width="13.875" style="3" bestFit="1" customWidth="1"/>
    <col min="6930" max="6930" width="14.875" style="3" bestFit="1" customWidth="1"/>
    <col min="6931" max="6931" width="11.125" style="3" bestFit="1" customWidth="1"/>
    <col min="6932" max="6932" width="10" style="3" bestFit="1" customWidth="1"/>
    <col min="6933" max="7168" width="9.125" style="3"/>
    <col min="7169" max="7169" width="11.875" style="3" customWidth="1"/>
    <col min="7170" max="7170" width="17.375" style="3" bestFit="1" customWidth="1"/>
    <col min="7171" max="7171" width="11.5" style="3" bestFit="1" customWidth="1"/>
    <col min="7172" max="7172" width="12.875" style="3" bestFit="1" customWidth="1"/>
    <col min="7173" max="7175" width="9.125" style="3" bestFit="1" customWidth="1"/>
    <col min="7176" max="7176" width="10.125" style="3" bestFit="1" customWidth="1"/>
    <col min="7177" max="7177" width="9.125" style="3"/>
    <col min="7178" max="7179" width="9.125" style="3" bestFit="1" customWidth="1"/>
    <col min="7180" max="7180" width="10.125" style="3" bestFit="1" customWidth="1"/>
    <col min="7181" max="7182" width="10" style="3" bestFit="1" customWidth="1"/>
    <col min="7183" max="7183" width="10" style="3" customWidth="1"/>
    <col min="7184" max="7184" width="10" style="3" bestFit="1" customWidth="1"/>
    <col min="7185" max="7185" width="13.875" style="3" bestFit="1" customWidth="1"/>
    <col min="7186" max="7186" width="14.875" style="3" bestFit="1" customWidth="1"/>
    <col min="7187" max="7187" width="11.125" style="3" bestFit="1" customWidth="1"/>
    <col min="7188" max="7188" width="10" style="3" bestFit="1" customWidth="1"/>
    <col min="7189" max="7424" width="9.125" style="3"/>
    <col min="7425" max="7425" width="11.875" style="3" customWidth="1"/>
    <col min="7426" max="7426" width="17.375" style="3" bestFit="1" customWidth="1"/>
    <col min="7427" max="7427" width="11.5" style="3" bestFit="1" customWidth="1"/>
    <col min="7428" max="7428" width="12.875" style="3" bestFit="1" customWidth="1"/>
    <col min="7429" max="7431" width="9.125" style="3" bestFit="1" customWidth="1"/>
    <col min="7432" max="7432" width="10.125" style="3" bestFit="1" customWidth="1"/>
    <col min="7433" max="7433" width="9.125" style="3"/>
    <col min="7434" max="7435" width="9.125" style="3" bestFit="1" customWidth="1"/>
    <col min="7436" max="7436" width="10.125" style="3" bestFit="1" customWidth="1"/>
    <col min="7437" max="7438" width="10" style="3" bestFit="1" customWidth="1"/>
    <col min="7439" max="7439" width="10" style="3" customWidth="1"/>
    <col min="7440" max="7440" width="10" style="3" bestFit="1" customWidth="1"/>
    <col min="7441" max="7441" width="13.875" style="3" bestFit="1" customWidth="1"/>
    <col min="7442" max="7442" width="14.875" style="3" bestFit="1" customWidth="1"/>
    <col min="7443" max="7443" width="11.125" style="3" bestFit="1" customWidth="1"/>
    <col min="7444" max="7444" width="10" style="3" bestFit="1" customWidth="1"/>
    <col min="7445" max="7680" width="9.125" style="3"/>
    <col min="7681" max="7681" width="11.875" style="3" customWidth="1"/>
    <col min="7682" max="7682" width="17.375" style="3" bestFit="1" customWidth="1"/>
    <col min="7683" max="7683" width="11.5" style="3" bestFit="1" customWidth="1"/>
    <col min="7684" max="7684" width="12.875" style="3" bestFit="1" customWidth="1"/>
    <col min="7685" max="7687" width="9.125" style="3" bestFit="1" customWidth="1"/>
    <col min="7688" max="7688" width="10.125" style="3" bestFit="1" customWidth="1"/>
    <col min="7689" max="7689" width="9.125" style="3"/>
    <col min="7690" max="7691" width="9.125" style="3" bestFit="1" customWidth="1"/>
    <col min="7692" max="7692" width="10.125" style="3" bestFit="1" customWidth="1"/>
    <col min="7693" max="7694" width="10" style="3" bestFit="1" customWidth="1"/>
    <col min="7695" max="7695" width="10" style="3" customWidth="1"/>
    <col min="7696" max="7696" width="10" style="3" bestFit="1" customWidth="1"/>
    <col min="7697" max="7697" width="13.875" style="3" bestFit="1" customWidth="1"/>
    <col min="7698" max="7698" width="14.875" style="3" bestFit="1" customWidth="1"/>
    <col min="7699" max="7699" width="11.125" style="3" bestFit="1" customWidth="1"/>
    <col min="7700" max="7700" width="10" style="3" bestFit="1" customWidth="1"/>
    <col min="7701" max="7936" width="9.125" style="3"/>
    <col min="7937" max="7937" width="11.875" style="3" customWidth="1"/>
    <col min="7938" max="7938" width="17.375" style="3" bestFit="1" customWidth="1"/>
    <col min="7939" max="7939" width="11.5" style="3" bestFit="1" customWidth="1"/>
    <col min="7940" max="7940" width="12.875" style="3" bestFit="1" customWidth="1"/>
    <col min="7941" max="7943" width="9.125" style="3" bestFit="1" customWidth="1"/>
    <col min="7944" max="7944" width="10.125" style="3" bestFit="1" customWidth="1"/>
    <col min="7945" max="7945" width="9.125" style="3"/>
    <col min="7946" max="7947" width="9.125" style="3" bestFit="1" customWidth="1"/>
    <col min="7948" max="7948" width="10.125" style="3" bestFit="1" customWidth="1"/>
    <col min="7949" max="7950" width="10" style="3" bestFit="1" customWidth="1"/>
    <col min="7951" max="7951" width="10" style="3" customWidth="1"/>
    <col min="7952" max="7952" width="10" style="3" bestFit="1" customWidth="1"/>
    <col min="7953" max="7953" width="13.875" style="3" bestFit="1" customWidth="1"/>
    <col min="7954" max="7954" width="14.875" style="3" bestFit="1" customWidth="1"/>
    <col min="7955" max="7955" width="11.125" style="3" bestFit="1" customWidth="1"/>
    <col min="7956" max="7956" width="10" style="3" bestFit="1" customWidth="1"/>
    <col min="7957" max="8192" width="9.125" style="3"/>
    <col min="8193" max="8193" width="11.875" style="3" customWidth="1"/>
    <col min="8194" max="8194" width="17.375" style="3" bestFit="1" customWidth="1"/>
    <col min="8195" max="8195" width="11.5" style="3" bestFit="1" customWidth="1"/>
    <col min="8196" max="8196" width="12.875" style="3" bestFit="1" customWidth="1"/>
    <col min="8197" max="8199" width="9.125" style="3" bestFit="1" customWidth="1"/>
    <col min="8200" max="8200" width="10.125" style="3" bestFit="1" customWidth="1"/>
    <col min="8201" max="8201" width="9.125" style="3"/>
    <col min="8202" max="8203" width="9.125" style="3" bestFit="1" customWidth="1"/>
    <col min="8204" max="8204" width="10.125" style="3" bestFit="1" customWidth="1"/>
    <col min="8205" max="8206" width="10" style="3" bestFit="1" customWidth="1"/>
    <col min="8207" max="8207" width="10" style="3" customWidth="1"/>
    <col min="8208" max="8208" width="10" style="3" bestFit="1" customWidth="1"/>
    <col min="8209" max="8209" width="13.875" style="3" bestFit="1" customWidth="1"/>
    <col min="8210" max="8210" width="14.875" style="3" bestFit="1" customWidth="1"/>
    <col min="8211" max="8211" width="11.125" style="3" bestFit="1" customWidth="1"/>
    <col min="8212" max="8212" width="10" style="3" bestFit="1" customWidth="1"/>
    <col min="8213" max="8448" width="9.125" style="3"/>
    <col min="8449" max="8449" width="11.875" style="3" customWidth="1"/>
    <col min="8450" max="8450" width="17.375" style="3" bestFit="1" customWidth="1"/>
    <col min="8451" max="8451" width="11.5" style="3" bestFit="1" customWidth="1"/>
    <col min="8452" max="8452" width="12.875" style="3" bestFit="1" customWidth="1"/>
    <col min="8453" max="8455" width="9.125" style="3" bestFit="1" customWidth="1"/>
    <col min="8456" max="8456" width="10.125" style="3" bestFit="1" customWidth="1"/>
    <col min="8457" max="8457" width="9.125" style="3"/>
    <col min="8458" max="8459" width="9.125" style="3" bestFit="1" customWidth="1"/>
    <col min="8460" max="8460" width="10.125" style="3" bestFit="1" customWidth="1"/>
    <col min="8461" max="8462" width="10" style="3" bestFit="1" customWidth="1"/>
    <col min="8463" max="8463" width="10" style="3" customWidth="1"/>
    <col min="8464" max="8464" width="10" style="3" bestFit="1" customWidth="1"/>
    <col min="8465" max="8465" width="13.875" style="3" bestFit="1" customWidth="1"/>
    <col min="8466" max="8466" width="14.875" style="3" bestFit="1" customWidth="1"/>
    <col min="8467" max="8467" width="11.125" style="3" bestFit="1" customWidth="1"/>
    <col min="8468" max="8468" width="10" style="3" bestFit="1" customWidth="1"/>
    <col min="8469" max="8704" width="9.125" style="3"/>
    <col min="8705" max="8705" width="11.875" style="3" customWidth="1"/>
    <col min="8706" max="8706" width="17.375" style="3" bestFit="1" customWidth="1"/>
    <col min="8707" max="8707" width="11.5" style="3" bestFit="1" customWidth="1"/>
    <col min="8708" max="8708" width="12.875" style="3" bestFit="1" customWidth="1"/>
    <col min="8709" max="8711" width="9.125" style="3" bestFit="1" customWidth="1"/>
    <col min="8712" max="8712" width="10.125" style="3" bestFit="1" customWidth="1"/>
    <col min="8713" max="8713" width="9.125" style="3"/>
    <col min="8714" max="8715" width="9.125" style="3" bestFit="1" customWidth="1"/>
    <col min="8716" max="8716" width="10.125" style="3" bestFit="1" customWidth="1"/>
    <col min="8717" max="8718" width="10" style="3" bestFit="1" customWidth="1"/>
    <col min="8719" max="8719" width="10" style="3" customWidth="1"/>
    <col min="8720" max="8720" width="10" style="3" bestFit="1" customWidth="1"/>
    <col min="8721" max="8721" width="13.875" style="3" bestFit="1" customWidth="1"/>
    <col min="8722" max="8722" width="14.875" style="3" bestFit="1" customWidth="1"/>
    <col min="8723" max="8723" width="11.125" style="3" bestFit="1" customWidth="1"/>
    <col min="8724" max="8724" width="10" style="3" bestFit="1" customWidth="1"/>
    <col min="8725" max="8960" width="9.125" style="3"/>
    <col min="8961" max="8961" width="11.875" style="3" customWidth="1"/>
    <col min="8962" max="8962" width="17.375" style="3" bestFit="1" customWidth="1"/>
    <col min="8963" max="8963" width="11.5" style="3" bestFit="1" customWidth="1"/>
    <col min="8964" max="8964" width="12.875" style="3" bestFit="1" customWidth="1"/>
    <col min="8965" max="8967" width="9.125" style="3" bestFit="1" customWidth="1"/>
    <col min="8968" max="8968" width="10.125" style="3" bestFit="1" customWidth="1"/>
    <col min="8969" max="8969" width="9.125" style="3"/>
    <col min="8970" max="8971" width="9.125" style="3" bestFit="1" customWidth="1"/>
    <col min="8972" max="8972" width="10.125" style="3" bestFit="1" customWidth="1"/>
    <col min="8973" max="8974" width="10" style="3" bestFit="1" customWidth="1"/>
    <col min="8975" max="8975" width="10" style="3" customWidth="1"/>
    <col min="8976" max="8976" width="10" style="3" bestFit="1" customWidth="1"/>
    <col min="8977" max="8977" width="13.875" style="3" bestFit="1" customWidth="1"/>
    <col min="8978" max="8978" width="14.875" style="3" bestFit="1" customWidth="1"/>
    <col min="8979" max="8979" width="11.125" style="3" bestFit="1" customWidth="1"/>
    <col min="8980" max="8980" width="10" style="3" bestFit="1" customWidth="1"/>
    <col min="8981" max="9216" width="9.125" style="3"/>
    <col min="9217" max="9217" width="11.875" style="3" customWidth="1"/>
    <col min="9218" max="9218" width="17.375" style="3" bestFit="1" customWidth="1"/>
    <col min="9219" max="9219" width="11.5" style="3" bestFit="1" customWidth="1"/>
    <col min="9220" max="9220" width="12.875" style="3" bestFit="1" customWidth="1"/>
    <col min="9221" max="9223" width="9.125" style="3" bestFit="1" customWidth="1"/>
    <col min="9224" max="9224" width="10.125" style="3" bestFit="1" customWidth="1"/>
    <col min="9225" max="9225" width="9.125" style="3"/>
    <col min="9226" max="9227" width="9.125" style="3" bestFit="1" customWidth="1"/>
    <col min="9228" max="9228" width="10.125" style="3" bestFit="1" customWidth="1"/>
    <col min="9229" max="9230" width="10" style="3" bestFit="1" customWidth="1"/>
    <col min="9231" max="9231" width="10" style="3" customWidth="1"/>
    <col min="9232" max="9232" width="10" style="3" bestFit="1" customWidth="1"/>
    <col min="9233" max="9233" width="13.875" style="3" bestFit="1" customWidth="1"/>
    <col min="9234" max="9234" width="14.875" style="3" bestFit="1" customWidth="1"/>
    <col min="9235" max="9235" width="11.125" style="3" bestFit="1" customWidth="1"/>
    <col min="9236" max="9236" width="10" style="3" bestFit="1" customWidth="1"/>
    <col min="9237" max="9472" width="9.125" style="3"/>
    <col min="9473" max="9473" width="11.875" style="3" customWidth="1"/>
    <col min="9474" max="9474" width="17.375" style="3" bestFit="1" customWidth="1"/>
    <col min="9475" max="9475" width="11.5" style="3" bestFit="1" customWidth="1"/>
    <col min="9476" max="9476" width="12.875" style="3" bestFit="1" customWidth="1"/>
    <col min="9477" max="9479" width="9.125" style="3" bestFit="1" customWidth="1"/>
    <col min="9480" max="9480" width="10.125" style="3" bestFit="1" customWidth="1"/>
    <col min="9481" max="9481" width="9.125" style="3"/>
    <col min="9482" max="9483" width="9.125" style="3" bestFit="1" customWidth="1"/>
    <col min="9484" max="9484" width="10.125" style="3" bestFit="1" customWidth="1"/>
    <col min="9485" max="9486" width="10" style="3" bestFit="1" customWidth="1"/>
    <col min="9487" max="9487" width="10" style="3" customWidth="1"/>
    <col min="9488" max="9488" width="10" style="3" bestFit="1" customWidth="1"/>
    <col min="9489" max="9489" width="13.875" style="3" bestFit="1" customWidth="1"/>
    <col min="9490" max="9490" width="14.875" style="3" bestFit="1" customWidth="1"/>
    <col min="9491" max="9491" width="11.125" style="3" bestFit="1" customWidth="1"/>
    <col min="9492" max="9492" width="10" style="3" bestFit="1" customWidth="1"/>
    <col min="9493" max="9728" width="9.125" style="3"/>
    <col min="9729" max="9729" width="11.875" style="3" customWidth="1"/>
    <col min="9730" max="9730" width="17.375" style="3" bestFit="1" customWidth="1"/>
    <col min="9731" max="9731" width="11.5" style="3" bestFit="1" customWidth="1"/>
    <col min="9732" max="9732" width="12.875" style="3" bestFit="1" customWidth="1"/>
    <col min="9733" max="9735" width="9.125" style="3" bestFit="1" customWidth="1"/>
    <col min="9736" max="9736" width="10.125" style="3" bestFit="1" customWidth="1"/>
    <col min="9737" max="9737" width="9.125" style="3"/>
    <col min="9738" max="9739" width="9.125" style="3" bestFit="1" customWidth="1"/>
    <col min="9740" max="9740" width="10.125" style="3" bestFit="1" customWidth="1"/>
    <col min="9741" max="9742" width="10" style="3" bestFit="1" customWidth="1"/>
    <col min="9743" max="9743" width="10" style="3" customWidth="1"/>
    <col min="9744" max="9744" width="10" style="3" bestFit="1" customWidth="1"/>
    <col min="9745" max="9745" width="13.875" style="3" bestFit="1" customWidth="1"/>
    <col min="9746" max="9746" width="14.875" style="3" bestFit="1" customWidth="1"/>
    <col min="9747" max="9747" width="11.125" style="3" bestFit="1" customWidth="1"/>
    <col min="9748" max="9748" width="10" style="3" bestFit="1" customWidth="1"/>
    <col min="9749" max="9984" width="9.125" style="3"/>
    <col min="9985" max="9985" width="11.875" style="3" customWidth="1"/>
    <col min="9986" max="9986" width="17.375" style="3" bestFit="1" customWidth="1"/>
    <col min="9987" max="9987" width="11.5" style="3" bestFit="1" customWidth="1"/>
    <col min="9988" max="9988" width="12.875" style="3" bestFit="1" customWidth="1"/>
    <col min="9989" max="9991" width="9.125" style="3" bestFit="1" customWidth="1"/>
    <col min="9992" max="9992" width="10.125" style="3" bestFit="1" customWidth="1"/>
    <col min="9993" max="9993" width="9.125" style="3"/>
    <col min="9994" max="9995" width="9.125" style="3" bestFit="1" customWidth="1"/>
    <col min="9996" max="9996" width="10.125" style="3" bestFit="1" customWidth="1"/>
    <col min="9997" max="9998" width="10" style="3" bestFit="1" customWidth="1"/>
    <col min="9999" max="9999" width="10" style="3" customWidth="1"/>
    <col min="10000" max="10000" width="10" style="3" bestFit="1" customWidth="1"/>
    <col min="10001" max="10001" width="13.875" style="3" bestFit="1" customWidth="1"/>
    <col min="10002" max="10002" width="14.875" style="3" bestFit="1" customWidth="1"/>
    <col min="10003" max="10003" width="11.125" style="3" bestFit="1" customWidth="1"/>
    <col min="10004" max="10004" width="10" style="3" bestFit="1" customWidth="1"/>
    <col min="10005" max="10240" width="9.125" style="3"/>
    <col min="10241" max="10241" width="11.875" style="3" customWidth="1"/>
    <col min="10242" max="10242" width="17.375" style="3" bestFit="1" customWidth="1"/>
    <col min="10243" max="10243" width="11.5" style="3" bestFit="1" customWidth="1"/>
    <col min="10244" max="10244" width="12.875" style="3" bestFit="1" customWidth="1"/>
    <col min="10245" max="10247" width="9.125" style="3" bestFit="1" customWidth="1"/>
    <col min="10248" max="10248" width="10.125" style="3" bestFit="1" customWidth="1"/>
    <col min="10249" max="10249" width="9.125" style="3"/>
    <col min="10250" max="10251" width="9.125" style="3" bestFit="1" customWidth="1"/>
    <col min="10252" max="10252" width="10.125" style="3" bestFit="1" customWidth="1"/>
    <col min="10253" max="10254" width="10" style="3" bestFit="1" customWidth="1"/>
    <col min="10255" max="10255" width="10" style="3" customWidth="1"/>
    <col min="10256" max="10256" width="10" style="3" bestFit="1" customWidth="1"/>
    <col min="10257" max="10257" width="13.875" style="3" bestFit="1" customWidth="1"/>
    <col min="10258" max="10258" width="14.875" style="3" bestFit="1" customWidth="1"/>
    <col min="10259" max="10259" width="11.125" style="3" bestFit="1" customWidth="1"/>
    <col min="10260" max="10260" width="10" style="3" bestFit="1" customWidth="1"/>
    <col min="10261" max="10496" width="9.125" style="3"/>
    <col min="10497" max="10497" width="11.875" style="3" customWidth="1"/>
    <col min="10498" max="10498" width="17.375" style="3" bestFit="1" customWidth="1"/>
    <col min="10499" max="10499" width="11.5" style="3" bestFit="1" customWidth="1"/>
    <col min="10500" max="10500" width="12.875" style="3" bestFit="1" customWidth="1"/>
    <col min="10501" max="10503" width="9.125" style="3" bestFit="1" customWidth="1"/>
    <col min="10504" max="10504" width="10.125" style="3" bestFit="1" customWidth="1"/>
    <col min="10505" max="10505" width="9.125" style="3"/>
    <col min="10506" max="10507" width="9.125" style="3" bestFit="1" customWidth="1"/>
    <col min="10508" max="10508" width="10.125" style="3" bestFit="1" customWidth="1"/>
    <col min="10509" max="10510" width="10" style="3" bestFit="1" customWidth="1"/>
    <col min="10511" max="10511" width="10" style="3" customWidth="1"/>
    <col min="10512" max="10512" width="10" style="3" bestFit="1" customWidth="1"/>
    <col min="10513" max="10513" width="13.875" style="3" bestFit="1" customWidth="1"/>
    <col min="10514" max="10514" width="14.875" style="3" bestFit="1" customWidth="1"/>
    <col min="10515" max="10515" width="11.125" style="3" bestFit="1" customWidth="1"/>
    <col min="10516" max="10516" width="10" style="3" bestFit="1" customWidth="1"/>
    <col min="10517" max="10752" width="9.125" style="3"/>
    <col min="10753" max="10753" width="11.875" style="3" customWidth="1"/>
    <col min="10754" max="10754" width="17.375" style="3" bestFit="1" customWidth="1"/>
    <col min="10755" max="10755" width="11.5" style="3" bestFit="1" customWidth="1"/>
    <col min="10756" max="10756" width="12.875" style="3" bestFit="1" customWidth="1"/>
    <col min="10757" max="10759" width="9.125" style="3" bestFit="1" customWidth="1"/>
    <col min="10760" max="10760" width="10.125" style="3" bestFit="1" customWidth="1"/>
    <col min="10761" max="10761" width="9.125" style="3"/>
    <col min="10762" max="10763" width="9.125" style="3" bestFit="1" customWidth="1"/>
    <col min="10764" max="10764" width="10.125" style="3" bestFit="1" customWidth="1"/>
    <col min="10765" max="10766" width="10" style="3" bestFit="1" customWidth="1"/>
    <col min="10767" max="10767" width="10" style="3" customWidth="1"/>
    <col min="10768" max="10768" width="10" style="3" bestFit="1" customWidth="1"/>
    <col min="10769" max="10769" width="13.875" style="3" bestFit="1" customWidth="1"/>
    <col min="10770" max="10770" width="14.875" style="3" bestFit="1" customWidth="1"/>
    <col min="10771" max="10771" width="11.125" style="3" bestFit="1" customWidth="1"/>
    <col min="10772" max="10772" width="10" style="3" bestFit="1" customWidth="1"/>
    <col min="10773" max="11008" width="9.125" style="3"/>
    <col min="11009" max="11009" width="11.875" style="3" customWidth="1"/>
    <col min="11010" max="11010" width="17.375" style="3" bestFit="1" customWidth="1"/>
    <col min="11011" max="11011" width="11.5" style="3" bestFit="1" customWidth="1"/>
    <col min="11012" max="11012" width="12.875" style="3" bestFit="1" customWidth="1"/>
    <col min="11013" max="11015" width="9.125" style="3" bestFit="1" customWidth="1"/>
    <col min="11016" max="11016" width="10.125" style="3" bestFit="1" customWidth="1"/>
    <col min="11017" max="11017" width="9.125" style="3"/>
    <col min="11018" max="11019" width="9.125" style="3" bestFit="1" customWidth="1"/>
    <col min="11020" max="11020" width="10.125" style="3" bestFit="1" customWidth="1"/>
    <col min="11021" max="11022" width="10" style="3" bestFit="1" customWidth="1"/>
    <col min="11023" max="11023" width="10" style="3" customWidth="1"/>
    <col min="11024" max="11024" width="10" style="3" bestFit="1" customWidth="1"/>
    <col min="11025" max="11025" width="13.875" style="3" bestFit="1" customWidth="1"/>
    <col min="11026" max="11026" width="14.875" style="3" bestFit="1" customWidth="1"/>
    <col min="11027" max="11027" width="11.125" style="3" bestFit="1" customWidth="1"/>
    <col min="11028" max="11028" width="10" style="3" bestFit="1" customWidth="1"/>
    <col min="11029" max="11264" width="9.125" style="3"/>
    <col min="11265" max="11265" width="11.875" style="3" customWidth="1"/>
    <col min="11266" max="11266" width="17.375" style="3" bestFit="1" customWidth="1"/>
    <col min="11267" max="11267" width="11.5" style="3" bestFit="1" customWidth="1"/>
    <col min="11268" max="11268" width="12.875" style="3" bestFit="1" customWidth="1"/>
    <col min="11269" max="11271" width="9.125" style="3" bestFit="1" customWidth="1"/>
    <col min="11272" max="11272" width="10.125" style="3" bestFit="1" customWidth="1"/>
    <col min="11273" max="11273" width="9.125" style="3"/>
    <col min="11274" max="11275" width="9.125" style="3" bestFit="1" customWidth="1"/>
    <col min="11276" max="11276" width="10.125" style="3" bestFit="1" customWidth="1"/>
    <col min="11277" max="11278" width="10" style="3" bestFit="1" customWidth="1"/>
    <col min="11279" max="11279" width="10" style="3" customWidth="1"/>
    <col min="11280" max="11280" width="10" style="3" bestFit="1" customWidth="1"/>
    <col min="11281" max="11281" width="13.875" style="3" bestFit="1" customWidth="1"/>
    <col min="11282" max="11282" width="14.875" style="3" bestFit="1" customWidth="1"/>
    <col min="11283" max="11283" width="11.125" style="3" bestFit="1" customWidth="1"/>
    <col min="11284" max="11284" width="10" style="3" bestFit="1" customWidth="1"/>
    <col min="11285" max="11520" width="9.125" style="3"/>
    <col min="11521" max="11521" width="11.875" style="3" customWidth="1"/>
    <col min="11522" max="11522" width="17.375" style="3" bestFit="1" customWidth="1"/>
    <col min="11523" max="11523" width="11.5" style="3" bestFit="1" customWidth="1"/>
    <col min="11524" max="11524" width="12.875" style="3" bestFit="1" customWidth="1"/>
    <col min="11525" max="11527" width="9.125" style="3" bestFit="1" customWidth="1"/>
    <col min="11528" max="11528" width="10.125" style="3" bestFit="1" customWidth="1"/>
    <col min="11529" max="11529" width="9.125" style="3"/>
    <col min="11530" max="11531" width="9.125" style="3" bestFit="1" customWidth="1"/>
    <col min="11532" max="11532" width="10.125" style="3" bestFit="1" customWidth="1"/>
    <col min="11533" max="11534" width="10" style="3" bestFit="1" customWidth="1"/>
    <col min="11535" max="11535" width="10" style="3" customWidth="1"/>
    <col min="11536" max="11536" width="10" style="3" bestFit="1" customWidth="1"/>
    <col min="11537" max="11537" width="13.875" style="3" bestFit="1" customWidth="1"/>
    <col min="11538" max="11538" width="14.875" style="3" bestFit="1" customWidth="1"/>
    <col min="11539" max="11539" width="11.125" style="3" bestFit="1" customWidth="1"/>
    <col min="11540" max="11540" width="10" style="3" bestFit="1" customWidth="1"/>
    <col min="11541" max="11776" width="9.125" style="3"/>
    <col min="11777" max="11777" width="11.875" style="3" customWidth="1"/>
    <col min="11778" max="11778" width="17.375" style="3" bestFit="1" customWidth="1"/>
    <col min="11779" max="11779" width="11.5" style="3" bestFit="1" customWidth="1"/>
    <col min="11780" max="11780" width="12.875" style="3" bestFit="1" customWidth="1"/>
    <col min="11781" max="11783" width="9.125" style="3" bestFit="1" customWidth="1"/>
    <col min="11784" max="11784" width="10.125" style="3" bestFit="1" customWidth="1"/>
    <col min="11785" max="11785" width="9.125" style="3"/>
    <col min="11786" max="11787" width="9.125" style="3" bestFit="1" customWidth="1"/>
    <col min="11788" max="11788" width="10.125" style="3" bestFit="1" customWidth="1"/>
    <col min="11789" max="11790" width="10" style="3" bestFit="1" customWidth="1"/>
    <col min="11791" max="11791" width="10" style="3" customWidth="1"/>
    <col min="11792" max="11792" width="10" style="3" bestFit="1" customWidth="1"/>
    <col min="11793" max="11793" width="13.875" style="3" bestFit="1" customWidth="1"/>
    <col min="11794" max="11794" width="14.875" style="3" bestFit="1" customWidth="1"/>
    <col min="11795" max="11795" width="11.125" style="3" bestFit="1" customWidth="1"/>
    <col min="11796" max="11796" width="10" style="3" bestFit="1" customWidth="1"/>
    <col min="11797" max="12032" width="9.125" style="3"/>
    <col min="12033" max="12033" width="11.875" style="3" customWidth="1"/>
    <col min="12034" max="12034" width="17.375" style="3" bestFit="1" customWidth="1"/>
    <col min="12035" max="12035" width="11.5" style="3" bestFit="1" customWidth="1"/>
    <col min="12036" max="12036" width="12.875" style="3" bestFit="1" customWidth="1"/>
    <col min="12037" max="12039" width="9.125" style="3" bestFit="1" customWidth="1"/>
    <col min="12040" max="12040" width="10.125" style="3" bestFit="1" customWidth="1"/>
    <col min="12041" max="12041" width="9.125" style="3"/>
    <col min="12042" max="12043" width="9.125" style="3" bestFit="1" customWidth="1"/>
    <col min="12044" max="12044" width="10.125" style="3" bestFit="1" customWidth="1"/>
    <col min="12045" max="12046" width="10" style="3" bestFit="1" customWidth="1"/>
    <col min="12047" max="12047" width="10" style="3" customWidth="1"/>
    <col min="12048" max="12048" width="10" style="3" bestFit="1" customWidth="1"/>
    <col min="12049" max="12049" width="13.875" style="3" bestFit="1" customWidth="1"/>
    <col min="12050" max="12050" width="14.875" style="3" bestFit="1" customWidth="1"/>
    <col min="12051" max="12051" width="11.125" style="3" bestFit="1" customWidth="1"/>
    <col min="12052" max="12052" width="10" style="3" bestFit="1" customWidth="1"/>
    <col min="12053" max="12288" width="9.125" style="3"/>
    <col min="12289" max="12289" width="11.875" style="3" customWidth="1"/>
    <col min="12290" max="12290" width="17.375" style="3" bestFit="1" customWidth="1"/>
    <col min="12291" max="12291" width="11.5" style="3" bestFit="1" customWidth="1"/>
    <col min="12292" max="12292" width="12.875" style="3" bestFit="1" customWidth="1"/>
    <col min="12293" max="12295" width="9.125" style="3" bestFit="1" customWidth="1"/>
    <col min="12296" max="12296" width="10.125" style="3" bestFit="1" customWidth="1"/>
    <col min="12297" max="12297" width="9.125" style="3"/>
    <col min="12298" max="12299" width="9.125" style="3" bestFit="1" customWidth="1"/>
    <col min="12300" max="12300" width="10.125" style="3" bestFit="1" customWidth="1"/>
    <col min="12301" max="12302" width="10" style="3" bestFit="1" customWidth="1"/>
    <col min="12303" max="12303" width="10" style="3" customWidth="1"/>
    <col min="12304" max="12304" width="10" style="3" bestFit="1" customWidth="1"/>
    <col min="12305" max="12305" width="13.875" style="3" bestFit="1" customWidth="1"/>
    <col min="12306" max="12306" width="14.875" style="3" bestFit="1" customWidth="1"/>
    <col min="12307" max="12307" width="11.125" style="3" bestFit="1" customWidth="1"/>
    <col min="12308" max="12308" width="10" style="3" bestFit="1" customWidth="1"/>
    <col min="12309" max="12544" width="9.125" style="3"/>
    <col min="12545" max="12545" width="11.875" style="3" customWidth="1"/>
    <col min="12546" max="12546" width="17.375" style="3" bestFit="1" customWidth="1"/>
    <col min="12547" max="12547" width="11.5" style="3" bestFit="1" customWidth="1"/>
    <col min="12548" max="12548" width="12.875" style="3" bestFit="1" customWidth="1"/>
    <col min="12549" max="12551" width="9.125" style="3" bestFit="1" customWidth="1"/>
    <col min="12552" max="12552" width="10.125" style="3" bestFit="1" customWidth="1"/>
    <col min="12553" max="12553" width="9.125" style="3"/>
    <col min="12554" max="12555" width="9.125" style="3" bestFit="1" customWidth="1"/>
    <col min="12556" max="12556" width="10.125" style="3" bestFit="1" customWidth="1"/>
    <col min="12557" max="12558" width="10" style="3" bestFit="1" customWidth="1"/>
    <col min="12559" max="12559" width="10" style="3" customWidth="1"/>
    <col min="12560" max="12560" width="10" style="3" bestFit="1" customWidth="1"/>
    <col min="12561" max="12561" width="13.875" style="3" bestFit="1" customWidth="1"/>
    <col min="12562" max="12562" width="14.875" style="3" bestFit="1" customWidth="1"/>
    <col min="12563" max="12563" width="11.125" style="3" bestFit="1" customWidth="1"/>
    <col min="12564" max="12564" width="10" style="3" bestFit="1" customWidth="1"/>
    <col min="12565" max="12800" width="9.125" style="3"/>
    <col min="12801" max="12801" width="11.875" style="3" customWidth="1"/>
    <col min="12802" max="12802" width="17.375" style="3" bestFit="1" customWidth="1"/>
    <col min="12803" max="12803" width="11.5" style="3" bestFit="1" customWidth="1"/>
    <col min="12804" max="12804" width="12.875" style="3" bestFit="1" customWidth="1"/>
    <col min="12805" max="12807" width="9.125" style="3" bestFit="1" customWidth="1"/>
    <col min="12808" max="12808" width="10.125" style="3" bestFit="1" customWidth="1"/>
    <col min="12809" max="12809" width="9.125" style="3"/>
    <col min="12810" max="12811" width="9.125" style="3" bestFit="1" customWidth="1"/>
    <col min="12812" max="12812" width="10.125" style="3" bestFit="1" customWidth="1"/>
    <col min="12813" max="12814" width="10" style="3" bestFit="1" customWidth="1"/>
    <col min="12815" max="12815" width="10" style="3" customWidth="1"/>
    <col min="12816" max="12816" width="10" style="3" bestFit="1" customWidth="1"/>
    <col min="12817" max="12817" width="13.875" style="3" bestFit="1" customWidth="1"/>
    <col min="12818" max="12818" width="14.875" style="3" bestFit="1" customWidth="1"/>
    <col min="12819" max="12819" width="11.125" style="3" bestFit="1" customWidth="1"/>
    <col min="12820" max="12820" width="10" style="3" bestFit="1" customWidth="1"/>
    <col min="12821" max="13056" width="9.125" style="3"/>
    <col min="13057" max="13057" width="11.875" style="3" customWidth="1"/>
    <col min="13058" max="13058" width="17.375" style="3" bestFit="1" customWidth="1"/>
    <col min="13059" max="13059" width="11.5" style="3" bestFit="1" customWidth="1"/>
    <col min="13060" max="13060" width="12.875" style="3" bestFit="1" customWidth="1"/>
    <col min="13061" max="13063" width="9.125" style="3" bestFit="1" customWidth="1"/>
    <col min="13064" max="13064" width="10.125" style="3" bestFit="1" customWidth="1"/>
    <col min="13065" max="13065" width="9.125" style="3"/>
    <col min="13066" max="13067" width="9.125" style="3" bestFit="1" customWidth="1"/>
    <col min="13068" max="13068" width="10.125" style="3" bestFit="1" customWidth="1"/>
    <col min="13069" max="13070" width="10" style="3" bestFit="1" customWidth="1"/>
    <col min="13071" max="13071" width="10" style="3" customWidth="1"/>
    <col min="13072" max="13072" width="10" style="3" bestFit="1" customWidth="1"/>
    <col min="13073" max="13073" width="13.875" style="3" bestFit="1" customWidth="1"/>
    <col min="13074" max="13074" width="14.875" style="3" bestFit="1" customWidth="1"/>
    <col min="13075" max="13075" width="11.125" style="3" bestFit="1" customWidth="1"/>
    <col min="13076" max="13076" width="10" style="3" bestFit="1" customWidth="1"/>
    <col min="13077" max="13312" width="9.125" style="3"/>
    <col min="13313" max="13313" width="11.875" style="3" customWidth="1"/>
    <col min="13314" max="13314" width="17.375" style="3" bestFit="1" customWidth="1"/>
    <col min="13315" max="13315" width="11.5" style="3" bestFit="1" customWidth="1"/>
    <col min="13316" max="13316" width="12.875" style="3" bestFit="1" customWidth="1"/>
    <col min="13317" max="13319" width="9.125" style="3" bestFit="1" customWidth="1"/>
    <col min="13320" max="13320" width="10.125" style="3" bestFit="1" customWidth="1"/>
    <col min="13321" max="13321" width="9.125" style="3"/>
    <col min="13322" max="13323" width="9.125" style="3" bestFit="1" customWidth="1"/>
    <col min="13324" max="13324" width="10.125" style="3" bestFit="1" customWidth="1"/>
    <col min="13325" max="13326" width="10" style="3" bestFit="1" customWidth="1"/>
    <col min="13327" max="13327" width="10" style="3" customWidth="1"/>
    <col min="13328" max="13328" width="10" style="3" bestFit="1" customWidth="1"/>
    <col min="13329" max="13329" width="13.875" style="3" bestFit="1" customWidth="1"/>
    <col min="13330" max="13330" width="14.875" style="3" bestFit="1" customWidth="1"/>
    <col min="13331" max="13331" width="11.125" style="3" bestFit="1" customWidth="1"/>
    <col min="13332" max="13332" width="10" style="3" bestFit="1" customWidth="1"/>
    <col min="13333" max="13568" width="9.125" style="3"/>
    <col min="13569" max="13569" width="11.875" style="3" customWidth="1"/>
    <col min="13570" max="13570" width="17.375" style="3" bestFit="1" customWidth="1"/>
    <col min="13571" max="13571" width="11.5" style="3" bestFit="1" customWidth="1"/>
    <col min="13572" max="13572" width="12.875" style="3" bestFit="1" customWidth="1"/>
    <col min="13573" max="13575" width="9.125" style="3" bestFit="1" customWidth="1"/>
    <col min="13576" max="13576" width="10.125" style="3" bestFit="1" customWidth="1"/>
    <col min="13577" max="13577" width="9.125" style="3"/>
    <col min="13578" max="13579" width="9.125" style="3" bestFit="1" customWidth="1"/>
    <col min="13580" max="13580" width="10.125" style="3" bestFit="1" customWidth="1"/>
    <col min="13581" max="13582" width="10" style="3" bestFit="1" customWidth="1"/>
    <col min="13583" max="13583" width="10" style="3" customWidth="1"/>
    <col min="13584" max="13584" width="10" style="3" bestFit="1" customWidth="1"/>
    <col min="13585" max="13585" width="13.875" style="3" bestFit="1" customWidth="1"/>
    <col min="13586" max="13586" width="14.875" style="3" bestFit="1" customWidth="1"/>
    <col min="13587" max="13587" width="11.125" style="3" bestFit="1" customWidth="1"/>
    <col min="13588" max="13588" width="10" style="3" bestFit="1" customWidth="1"/>
    <col min="13589" max="13824" width="9.125" style="3"/>
    <col min="13825" max="13825" width="11.875" style="3" customWidth="1"/>
    <col min="13826" max="13826" width="17.375" style="3" bestFit="1" customWidth="1"/>
    <col min="13827" max="13827" width="11.5" style="3" bestFit="1" customWidth="1"/>
    <col min="13828" max="13828" width="12.875" style="3" bestFit="1" customWidth="1"/>
    <col min="13829" max="13831" width="9.125" style="3" bestFit="1" customWidth="1"/>
    <col min="13832" max="13832" width="10.125" style="3" bestFit="1" customWidth="1"/>
    <col min="13833" max="13833" width="9.125" style="3"/>
    <col min="13834" max="13835" width="9.125" style="3" bestFit="1" customWidth="1"/>
    <col min="13836" max="13836" width="10.125" style="3" bestFit="1" customWidth="1"/>
    <col min="13837" max="13838" width="10" style="3" bestFit="1" customWidth="1"/>
    <col min="13839" max="13839" width="10" style="3" customWidth="1"/>
    <col min="13840" max="13840" width="10" style="3" bestFit="1" customWidth="1"/>
    <col min="13841" max="13841" width="13.875" style="3" bestFit="1" customWidth="1"/>
    <col min="13842" max="13842" width="14.875" style="3" bestFit="1" customWidth="1"/>
    <col min="13843" max="13843" width="11.125" style="3" bestFit="1" customWidth="1"/>
    <col min="13844" max="13844" width="10" style="3" bestFit="1" customWidth="1"/>
    <col min="13845" max="14080" width="9.125" style="3"/>
    <col min="14081" max="14081" width="11.875" style="3" customWidth="1"/>
    <col min="14082" max="14082" width="17.375" style="3" bestFit="1" customWidth="1"/>
    <col min="14083" max="14083" width="11.5" style="3" bestFit="1" customWidth="1"/>
    <col min="14084" max="14084" width="12.875" style="3" bestFit="1" customWidth="1"/>
    <col min="14085" max="14087" width="9.125" style="3" bestFit="1" customWidth="1"/>
    <col min="14088" max="14088" width="10.125" style="3" bestFit="1" customWidth="1"/>
    <col min="14089" max="14089" width="9.125" style="3"/>
    <col min="14090" max="14091" width="9.125" style="3" bestFit="1" customWidth="1"/>
    <col min="14092" max="14092" width="10.125" style="3" bestFit="1" customWidth="1"/>
    <col min="14093" max="14094" width="10" style="3" bestFit="1" customWidth="1"/>
    <col min="14095" max="14095" width="10" style="3" customWidth="1"/>
    <col min="14096" max="14096" width="10" style="3" bestFit="1" customWidth="1"/>
    <col min="14097" max="14097" width="13.875" style="3" bestFit="1" customWidth="1"/>
    <col min="14098" max="14098" width="14.875" style="3" bestFit="1" customWidth="1"/>
    <col min="14099" max="14099" width="11.125" style="3" bestFit="1" customWidth="1"/>
    <col min="14100" max="14100" width="10" style="3" bestFit="1" customWidth="1"/>
    <col min="14101" max="14336" width="9.125" style="3"/>
    <col min="14337" max="14337" width="11.875" style="3" customWidth="1"/>
    <col min="14338" max="14338" width="17.375" style="3" bestFit="1" customWidth="1"/>
    <col min="14339" max="14339" width="11.5" style="3" bestFit="1" customWidth="1"/>
    <col min="14340" max="14340" width="12.875" style="3" bestFit="1" customWidth="1"/>
    <col min="14341" max="14343" width="9.125" style="3" bestFit="1" customWidth="1"/>
    <col min="14344" max="14344" width="10.125" style="3" bestFit="1" customWidth="1"/>
    <col min="14345" max="14345" width="9.125" style="3"/>
    <col min="14346" max="14347" width="9.125" style="3" bestFit="1" customWidth="1"/>
    <col min="14348" max="14348" width="10.125" style="3" bestFit="1" customWidth="1"/>
    <col min="14349" max="14350" width="10" style="3" bestFit="1" customWidth="1"/>
    <col min="14351" max="14351" width="10" style="3" customWidth="1"/>
    <col min="14352" max="14352" width="10" style="3" bestFit="1" customWidth="1"/>
    <col min="14353" max="14353" width="13.875" style="3" bestFit="1" customWidth="1"/>
    <col min="14354" max="14354" width="14.875" style="3" bestFit="1" customWidth="1"/>
    <col min="14355" max="14355" width="11.125" style="3" bestFit="1" customWidth="1"/>
    <col min="14356" max="14356" width="10" style="3" bestFit="1" customWidth="1"/>
    <col min="14357" max="14592" width="9.125" style="3"/>
    <col min="14593" max="14593" width="11.875" style="3" customWidth="1"/>
    <col min="14594" max="14594" width="17.375" style="3" bestFit="1" customWidth="1"/>
    <col min="14595" max="14595" width="11.5" style="3" bestFit="1" customWidth="1"/>
    <col min="14596" max="14596" width="12.875" style="3" bestFit="1" customWidth="1"/>
    <col min="14597" max="14599" width="9.125" style="3" bestFit="1" customWidth="1"/>
    <col min="14600" max="14600" width="10.125" style="3" bestFit="1" customWidth="1"/>
    <col min="14601" max="14601" width="9.125" style="3"/>
    <col min="14602" max="14603" width="9.125" style="3" bestFit="1" customWidth="1"/>
    <col min="14604" max="14604" width="10.125" style="3" bestFit="1" customWidth="1"/>
    <col min="14605" max="14606" width="10" style="3" bestFit="1" customWidth="1"/>
    <col min="14607" max="14607" width="10" style="3" customWidth="1"/>
    <col min="14608" max="14608" width="10" style="3" bestFit="1" customWidth="1"/>
    <col min="14609" max="14609" width="13.875" style="3" bestFit="1" customWidth="1"/>
    <col min="14610" max="14610" width="14.875" style="3" bestFit="1" customWidth="1"/>
    <col min="14611" max="14611" width="11.125" style="3" bestFit="1" customWidth="1"/>
    <col min="14612" max="14612" width="10" style="3" bestFit="1" customWidth="1"/>
    <col min="14613" max="14848" width="9.125" style="3"/>
    <col min="14849" max="14849" width="11.875" style="3" customWidth="1"/>
    <col min="14850" max="14850" width="17.375" style="3" bestFit="1" customWidth="1"/>
    <col min="14851" max="14851" width="11.5" style="3" bestFit="1" customWidth="1"/>
    <col min="14852" max="14852" width="12.875" style="3" bestFit="1" customWidth="1"/>
    <col min="14853" max="14855" width="9.125" style="3" bestFit="1" customWidth="1"/>
    <col min="14856" max="14856" width="10.125" style="3" bestFit="1" customWidth="1"/>
    <col min="14857" max="14857" width="9.125" style="3"/>
    <col min="14858" max="14859" width="9.125" style="3" bestFit="1" customWidth="1"/>
    <col min="14860" max="14860" width="10.125" style="3" bestFit="1" customWidth="1"/>
    <col min="14861" max="14862" width="10" style="3" bestFit="1" customWidth="1"/>
    <col min="14863" max="14863" width="10" style="3" customWidth="1"/>
    <col min="14864" max="14864" width="10" style="3" bestFit="1" customWidth="1"/>
    <col min="14865" max="14865" width="13.875" style="3" bestFit="1" customWidth="1"/>
    <col min="14866" max="14866" width="14.875" style="3" bestFit="1" customWidth="1"/>
    <col min="14867" max="14867" width="11.125" style="3" bestFit="1" customWidth="1"/>
    <col min="14868" max="14868" width="10" style="3" bestFit="1" customWidth="1"/>
    <col min="14869" max="15104" width="9.125" style="3"/>
    <col min="15105" max="15105" width="11.875" style="3" customWidth="1"/>
    <col min="15106" max="15106" width="17.375" style="3" bestFit="1" customWidth="1"/>
    <col min="15107" max="15107" width="11.5" style="3" bestFit="1" customWidth="1"/>
    <col min="15108" max="15108" width="12.875" style="3" bestFit="1" customWidth="1"/>
    <col min="15109" max="15111" width="9.125" style="3" bestFit="1" customWidth="1"/>
    <col min="15112" max="15112" width="10.125" style="3" bestFit="1" customWidth="1"/>
    <col min="15113" max="15113" width="9.125" style="3"/>
    <col min="15114" max="15115" width="9.125" style="3" bestFit="1" customWidth="1"/>
    <col min="15116" max="15116" width="10.125" style="3" bestFit="1" customWidth="1"/>
    <col min="15117" max="15118" width="10" style="3" bestFit="1" customWidth="1"/>
    <col min="15119" max="15119" width="10" style="3" customWidth="1"/>
    <col min="15120" max="15120" width="10" style="3" bestFit="1" customWidth="1"/>
    <col min="15121" max="15121" width="13.875" style="3" bestFit="1" customWidth="1"/>
    <col min="15122" max="15122" width="14.875" style="3" bestFit="1" customWidth="1"/>
    <col min="15123" max="15123" width="11.125" style="3" bestFit="1" customWidth="1"/>
    <col min="15124" max="15124" width="10" style="3" bestFit="1" customWidth="1"/>
    <col min="15125" max="15360" width="9.125" style="3"/>
    <col min="15361" max="15361" width="11.875" style="3" customWidth="1"/>
    <col min="15362" max="15362" width="17.375" style="3" bestFit="1" customWidth="1"/>
    <col min="15363" max="15363" width="11.5" style="3" bestFit="1" customWidth="1"/>
    <col min="15364" max="15364" width="12.875" style="3" bestFit="1" customWidth="1"/>
    <col min="15365" max="15367" width="9.125" style="3" bestFit="1" customWidth="1"/>
    <col min="15368" max="15368" width="10.125" style="3" bestFit="1" customWidth="1"/>
    <col min="15369" max="15369" width="9.125" style="3"/>
    <col min="15370" max="15371" width="9.125" style="3" bestFit="1" customWidth="1"/>
    <col min="15372" max="15372" width="10.125" style="3" bestFit="1" customWidth="1"/>
    <col min="15373" max="15374" width="10" style="3" bestFit="1" customWidth="1"/>
    <col min="15375" max="15375" width="10" style="3" customWidth="1"/>
    <col min="15376" max="15376" width="10" style="3" bestFit="1" customWidth="1"/>
    <col min="15377" max="15377" width="13.875" style="3" bestFit="1" customWidth="1"/>
    <col min="15378" max="15378" width="14.875" style="3" bestFit="1" customWidth="1"/>
    <col min="15379" max="15379" width="11.125" style="3" bestFit="1" customWidth="1"/>
    <col min="15380" max="15380" width="10" style="3" bestFit="1" customWidth="1"/>
    <col min="15381" max="15616" width="9.125" style="3"/>
    <col min="15617" max="15617" width="11.875" style="3" customWidth="1"/>
    <col min="15618" max="15618" width="17.375" style="3" bestFit="1" customWidth="1"/>
    <col min="15619" max="15619" width="11.5" style="3" bestFit="1" customWidth="1"/>
    <col min="15620" max="15620" width="12.875" style="3" bestFit="1" customWidth="1"/>
    <col min="15621" max="15623" width="9.125" style="3" bestFit="1" customWidth="1"/>
    <col min="15624" max="15624" width="10.125" style="3" bestFit="1" customWidth="1"/>
    <col min="15625" max="15625" width="9.125" style="3"/>
    <col min="15626" max="15627" width="9.125" style="3" bestFit="1" customWidth="1"/>
    <col min="15628" max="15628" width="10.125" style="3" bestFit="1" customWidth="1"/>
    <col min="15629" max="15630" width="10" style="3" bestFit="1" customWidth="1"/>
    <col min="15631" max="15631" width="10" style="3" customWidth="1"/>
    <col min="15632" max="15632" width="10" style="3" bestFit="1" customWidth="1"/>
    <col min="15633" max="15633" width="13.875" style="3" bestFit="1" customWidth="1"/>
    <col min="15634" max="15634" width="14.875" style="3" bestFit="1" customWidth="1"/>
    <col min="15635" max="15635" width="11.125" style="3" bestFit="1" customWidth="1"/>
    <col min="15636" max="15636" width="10" style="3" bestFit="1" customWidth="1"/>
    <col min="15637" max="15872" width="9.125" style="3"/>
    <col min="15873" max="15873" width="11.875" style="3" customWidth="1"/>
    <col min="15874" max="15874" width="17.375" style="3" bestFit="1" customWidth="1"/>
    <col min="15875" max="15875" width="11.5" style="3" bestFit="1" customWidth="1"/>
    <col min="15876" max="15876" width="12.875" style="3" bestFit="1" customWidth="1"/>
    <col min="15877" max="15879" width="9.125" style="3" bestFit="1" customWidth="1"/>
    <col min="15880" max="15880" width="10.125" style="3" bestFit="1" customWidth="1"/>
    <col min="15881" max="15881" width="9.125" style="3"/>
    <col min="15882" max="15883" width="9.125" style="3" bestFit="1" customWidth="1"/>
    <col min="15884" max="15884" width="10.125" style="3" bestFit="1" customWidth="1"/>
    <col min="15885" max="15886" width="10" style="3" bestFit="1" customWidth="1"/>
    <col min="15887" max="15887" width="10" style="3" customWidth="1"/>
    <col min="15888" max="15888" width="10" style="3" bestFit="1" customWidth="1"/>
    <col min="15889" max="15889" width="13.875" style="3" bestFit="1" customWidth="1"/>
    <col min="15890" max="15890" width="14.875" style="3" bestFit="1" customWidth="1"/>
    <col min="15891" max="15891" width="11.125" style="3" bestFit="1" customWidth="1"/>
    <col min="15892" max="15892" width="10" style="3" bestFit="1" customWidth="1"/>
    <col min="15893" max="16128" width="9.125" style="3"/>
    <col min="16129" max="16129" width="11.875" style="3" customWidth="1"/>
    <col min="16130" max="16130" width="17.375" style="3" bestFit="1" customWidth="1"/>
    <col min="16131" max="16131" width="11.5" style="3" bestFit="1" customWidth="1"/>
    <col min="16132" max="16132" width="12.875" style="3" bestFit="1" customWidth="1"/>
    <col min="16133" max="16135" width="9.125" style="3" bestFit="1" customWidth="1"/>
    <col min="16136" max="16136" width="10.125" style="3" bestFit="1" customWidth="1"/>
    <col min="16137" max="16137" width="9.125" style="3"/>
    <col min="16138" max="16139" width="9.125" style="3" bestFit="1" customWidth="1"/>
    <col min="16140" max="16140" width="10.125" style="3" bestFit="1" customWidth="1"/>
    <col min="16141" max="16142" width="10" style="3" bestFit="1" customWidth="1"/>
    <col min="16143" max="16143" width="10" style="3" customWidth="1"/>
    <col min="16144" max="16144" width="10" style="3" bestFit="1" customWidth="1"/>
    <col min="16145" max="16145" width="13.875" style="3" bestFit="1" customWidth="1"/>
    <col min="16146" max="16146" width="14.875" style="3" bestFit="1" customWidth="1"/>
    <col min="16147" max="16147" width="11.125" style="3" bestFit="1" customWidth="1"/>
    <col min="16148" max="16148" width="10" style="3" bestFit="1" customWidth="1"/>
    <col min="16149" max="16384" width="9.125" style="3"/>
  </cols>
  <sheetData>
    <row r="1" spans="1:22" s="1" customFormat="1" ht="16.5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22" s="1" customFormat="1" ht="16.5" customHeight="1" x14ac:dyDescent="0.25">
      <c r="A2" s="30" t="s">
        <v>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22" s="1" customFormat="1" ht="16.5" customHeight="1" x14ac:dyDescent="0.25">
      <c r="A3" s="30" t="s">
        <v>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22" s="1" customFormat="1" ht="16.3" customHeight="1" x14ac:dyDescent="0.25">
      <c r="A4" s="30" t="s">
        <v>27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22" s="1" customFormat="1" ht="16.149999999999999" hidden="1" customHeight="1" x14ac:dyDescent="0.25">
      <c r="A5" s="29"/>
      <c r="B5" s="29"/>
      <c r="C5" s="29"/>
      <c r="D5" s="29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22" s="2" customFormat="1" ht="40.75" customHeight="1" x14ac:dyDescent="0.25">
      <c r="A6" s="17" t="s">
        <v>1</v>
      </c>
      <c r="B6" s="17" t="s">
        <v>2</v>
      </c>
      <c r="C6" s="17" t="s">
        <v>3</v>
      </c>
      <c r="D6" s="17" t="s">
        <v>4</v>
      </c>
      <c r="E6" s="18">
        <v>42917</v>
      </c>
      <c r="F6" s="18">
        <v>42948</v>
      </c>
      <c r="G6" s="18">
        <v>42979</v>
      </c>
      <c r="H6" s="18">
        <v>43009</v>
      </c>
      <c r="I6" s="18">
        <v>43040</v>
      </c>
      <c r="J6" s="18">
        <v>43070</v>
      </c>
      <c r="K6" s="18">
        <v>43101</v>
      </c>
      <c r="L6" s="18">
        <v>43132</v>
      </c>
      <c r="M6" s="18">
        <v>43160</v>
      </c>
      <c r="N6" s="18">
        <v>43191</v>
      </c>
      <c r="O6" s="18">
        <v>43221</v>
      </c>
      <c r="P6" s="18">
        <v>43252</v>
      </c>
      <c r="Q6" s="19" t="s">
        <v>29</v>
      </c>
      <c r="R6" s="19" t="s">
        <v>5</v>
      </c>
    </row>
    <row r="7" spans="1:22" ht="14.3" x14ac:dyDescent="0.25">
      <c r="A7" s="24"/>
      <c r="B7" s="25"/>
      <c r="C7" s="25"/>
      <c r="D7" s="25"/>
      <c r="E7" s="25"/>
      <c r="F7" s="25"/>
      <c r="G7" s="20"/>
      <c r="H7" s="25"/>
      <c r="I7" s="25"/>
      <c r="J7" s="25"/>
      <c r="K7" s="25"/>
      <c r="L7" s="25"/>
      <c r="M7" s="25"/>
      <c r="N7" s="25"/>
      <c r="O7" s="25"/>
      <c r="P7" s="25"/>
      <c r="Q7" s="25"/>
      <c r="R7" s="26"/>
    </row>
    <row r="8" spans="1:22" ht="14.3" x14ac:dyDescent="0.25">
      <c r="A8" s="6">
        <v>55010100</v>
      </c>
      <c r="B8" s="7" t="s">
        <v>6</v>
      </c>
      <c r="C8" s="8">
        <f>2000-1195.9</f>
        <v>804.09999999999991</v>
      </c>
      <c r="D8" s="8">
        <v>0</v>
      </c>
      <c r="E8" s="8">
        <v>0</v>
      </c>
      <c r="F8" s="20">
        <v>191.5</v>
      </c>
      <c r="G8" s="20">
        <f>53.54+85.02+32.36</f>
        <v>170.92000000000002</v>
      </c>
      <c r="H8" s="20">
        <f>63.64+-32.36</f>
        <v>31.28</v>
      </c>
      <c r="I8" s="20">
        <v>78.52</v>
      </c>
      <c r="J8" s="20">
        <v>283.88</v>
      </c>
      <c r="K8" s="28">
        <v>-182.31</v>
      </c>
      <c r="L8" s="20">
        <v>0</v>
      </c>
      <c r="M8" s="20">
        <v>38.47</v>
      </c>
      <c r="N8" s="20">
        <v>120.93</v>
      </c>
      <c r="O8" s="20">
        <v>70.91</v>
      </c>
      <c r="P8" s="20">
        <v>0</v>
      </c>
      <c r="Q8" s="20">
        <f>SUM(E8:P8)</f>
        <v>804.1</v>
      </c>
      <c r="R8" s="21">
        <f>C8-D8-Q8</f>
        <v>0</v>
      </c>
      <c r="T8" s="4"/>
    </row>
    <row r="9" spans="1:22" ht="14.3" x14ac:dyDescent="0.25">
      <c r="A9" s="6"/>
      <c r="B9" s="7"/>
      <c r="C9" s="8"/>
      <c r="D9" s="8"/>
      <c r="E9" s="8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 t="shared" ref="Q9:Q51" si="0">SUM(E9:P9)</f>
        <v>0</v>
      </c>
      <c r="R9" s="21">
        <f t="shared" ref="R9:R48" si="1">C9-D9-Q9</f>
        <v>0</v>
      </c>
      <c r="T9" s="4"/>
    </row>
    <row r="10" spans="1:22" ht="14.3" x14ac:dyDescent="0.25">
      <c r="A10" s="6">
        <v>55020100</v>
      </c>
      <c r="B10" s="7" t="s">
        <v>7</v>
      </c>
      <c r="C10" s="8">
        <f>4000+189.6+332.24-146.88</f>
        <v>4374.96</v>
      </c>
      <c r="D10" s="8">
        <v>0</v>
      </c>
      <c r="E10" s="8">
        <v>0</v>
      </c>
      <c r="F10" s="20">
        <v>280.07</v>
      </c>
      <c r="G10" s="20">
        <v>275.64999999999998</v>
      </c>
      <c r="H10" s="20">
        <f>124.28+28</f>
        <v>152.28</v>
      </c>
      <c r="I10" s="20">
        <v>210.51</v>
      </c>
      <c r="J10" s="20">
        <v>211.48</v>
      </c>
      <c r="K10" s="20">
        <v>200.04</v>
      </c>
      <c r="L10" s="20">
        <v>303.29000000000002</v>
      </c>
      <c r="M10" s="20">
        <v>573.67999999999995</v>
      </c>
      <c r="N10" s="20">
        <v>656.25</v>
      </c>
      <c r="O10" s="20">
        <v>738.8</v>
      </c>
      <c r="P10" s="20">
        <v>772.91</v>
      </c>
      <c r="Q10" s="20">
        <f>SUM(E10:P10)</f>
        <v>4374.96</v>
      </c>
      <c r="R10" s="21">
        <f t="shared" si="1"/>
        <v>0</v>
      </c>
      <c r="T10" s="4"/>
      <c r="V10" s="4"/>
    </row>
    <row r="11" spans="1:22" ht="14.3" x14ac:dyDescent="0.25">
      <c r="A11" s="6"/>
      <c r="B11" s="7"/>
      <c r="C11" s="8"/>
      <c r="D11" s="8"/>
      <c r="E11" s="8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 t="shared" si="0"/>
        <v>0</v>
      </c>
      <c r="R11" s="21">
        <f t="shared" si="1"/>
        <v>0</v>
      </c>
      <c r="T11" s="4"/>
    </row>
    <row r="12" spans="1:22" ht="14.3" x14ac:dyDescent="0.25">
      <c r="A12" s="6">
        <v>55020300</v>
      </c>
      <c r="B12" s="7" t="s">
        <v>8</v>
      </c>
      <c r="C12" s="8">
        <f>1000-34.9</f>
        <v>965.1</v>
      </c>
      <c r="D12" s="8">
        <v>0</v>
      </c>
      <c r="E12" s="8">
        <v>178.73</v>
      </c>
      <c r="F12" s="20">
        <v>0</v>
      </c>
      <c r="G12" s="20">
        <v>51.8</v>
      </c>
      <c r="H12" s="20">
        <v>83.44</v>
      </c>
      <c r="I12" s="20">
        <v>109.82</v>
      </c>
      <c r="J12" s="20">
        <v>66.83</v>
      </c>
      <c r="K12" s="20">
        <v>0</v>
      </c>
      <c r="L12" s="20">
        <v>216.51</v>
      </c>
      <c r="M12" s="20">
        <v>0</v>
      </c>
      <c r="N12" s="20">
        <v>97.99</v>
      </c>
      <c r="O12" s="20">
        <v>159.97999999999999</v>
      </c>
      <c r="P12" s="20">
        <v>0</v>
      </c>
      <c r="Q12" s="20">
        <f t="shared" si="0"/>
        <v>965.09999999999991</v>
      </c>
      <c r="R12" s="21">
        <f t="shared" si="1"/>
        <v>0</v>
      </c>
      <c r="T12" s="4"/>
    </row>
    <row r="13" spans="1:22" ht="14.3" x14ac:dyDescent="0.25">
      <c r="A13" s="6"/>
      <c r="B13" s="7"/>
      <c r="C13" s="8"/>
      <c r="D13" s="8"/>
      <c r="E13" s="8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>
        <f t="shared" si="0"/>
        <v>0</v>
      </c>
      <c r="R13" s="21">
        <f t="shared" si="1"/>
        <v>0</v>
      </c>
      <c r="T13" s="4"/>
    </row>
    <row r="14" spans="1:22" ht="14.3" x14ac:dyDescent="0.25">
      <c r="A14" s="6">
        <v>55020400</v>
      </c>
      <c r="B14" s="7" t="s">
        <v>9</v>
      </c>
      <c r="C14" s="8">
        <f>1000-944.91</f>
        <v>55.090000000000032</v>
      </c>
      <c r="D14" s="8">
        <v>0</v>
      </c>
      <c r="E14" s="8">
        <v>0</v>
      </c>
      <c r="F14" s="20">
        <v>0</v>
      </c>
      <c r="G14" s="20">
        <v>55.09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f>SUM(E14:P14)</f>
        <v>55.09</v>
      </c>
      <c r="R14" s="21">
        <f t="shared" si="1"/>
        <v>0</v>
      </c>
      <c r="T14" s="4"/>
    </row>
    <row r="15" spans="1:22" ht="14.3" x14ac:dyDescent="0.25">
      <c r="A15" s="6"/>
      <c r="B15" s="7"/>
      <c r="C15" s="8"/>
      <c r="D15" s="8"/>
      <c r="E15" s="8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>
        <f t="shared" si="0"/>
        <v>0</v>
      </c>
      <c r="R15" s="21">
        <f t="shared" si="1"/>
        <v>0</v>
      </c>
      <c r="T15" s="4"/>
    </row>
    <row r="16" spans="1:22" ht="14.3" x14ac:dyDescent="0.25">
      <c r="A16" s="6">
        <v>55030100</v>
      </c>
      <c r="B16" s="7" t="s">
        <v>10</v>
      </c>
      <c r="C16" s="8">
        <f>3000-411.96</f>
        <v>2588.04</v>
      </c>
      <c r="D16" s="8">
        <v>0</v>
      </c>
      <c r="E16" s="8">
        <f>26.99+209.56</f>
        <v>236.55</v>
      </c>
      <c r="F16" s="20">
        <f>217.94+599.22</f>
        <v>817.16000000000008</v>
      </c>
      <c r="G16" s="20">
        <v>0</v>
      </c>
      <c r="H16" s="20">
        <v>534.22</v>
      </c>
      <c r="I16" s="20">
        <v>92.31</v>
      </c>
      <c r="J16" s="20">
        <v>0</v>
      </c>
      <c r="K16" s="20">
        <v>195.38</v>
      </c>
      <c r="L16" s="20">
        <v>622.42999999999995</v>
      </c>
      <c r="M16" s="20">
        <v>0</v>
      </c>
      <c r="N16" s="20">
        <v>89.99</v>
      </c>
      <c r="O16" s="20">
        <v>0</v>
      </c>
      <c r="P16" s="20">
        <v>0</v>
      </c>
      <c r="Q16" s="20">
        <f>SUM(E16:P16)</f>
        <v>2588.0399999999995</v>
      </c>
      <c r="R16" s="21">
        <f t="shared" si="1"/>
        <v>0</v>
      </c>
      <c r="T16" s="4"/>
    </row>
    <row r="17" spans="1:21" ht="14.3" x14ac:dyDescent="0.25">
      <c r="A17" s="6"/>
      <c r="B17" s="7"/>
      <c r="C17" s="8"/>
      <c r="D17" s="8"/>
      <c r="E17" s="8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>
        <f t="shared" si="0"/>
        <v>0</v>
      </c>
      <c r="R17" s="21">
        <f t="shared" si="1"/>
        <v>0</v>
      </c>
      <c r="T17" s="4"/>
    </row>
    <row r="18" spans="1:21" ht="14.3" x14ac:dyDescent="0.25">
      <c r="A18" s="6">
        <v>55030400</v>
      </c>
      <c r="B18" s="7" t="s">
        <v>11</v>
      </c>
      <c r="C18" s="8">
        <f>2500-1818.82</f>
        <v>681.18000000000006</v>
      </c>
      <c r="D18" s="8">
        <v>0</v>
      </c>
      <c r="E18" s="8">
        <v>0</v>
      </c>
      <c r="F18" s="20">
        <v>0</v>
      </c>
      <c r="G18" s="20">
        <v>132.29</v>
      </c>
      <c r="H18" s="20">
        <v>0</v>
      </c>
      <c r="I18" s="20">
        <v>0</v>
      </c>
      <c r="J18" s="20">
        <v>0</v>
      </c>
      <c r="K18" s="20">
        <v>53.74</v>
      </c>
      <c r="L18" s="20">
        <v>0</v>
      </c>
      <c r="M18" s="20">
        <v>0</v>
      </c>
      <c r="N18" s="20">
        <v>128.11000000000001</v>
      </c>
      <c r="O18" s="20">
        <v>367.04</v>
      </c>
      <c r="P18" s="20">
        <v>0</v>
      </c>
      <c r="Q18" s="20">
        <f t="shared" si="0"/>
        <v>681.18000000000006</v>
      </c>
      <c r="R18" s="21">
        <f t="shared" si="1"/>
        <v>0</v>
      </c>
      <c r="T18" s="4"/>
    </row>
    <row r="19" spans="1:21" ht="14.3" x14ac:dyDescent="0.25">
      <c r="A19" s="6"/>
      <c r="B19" s="7"/>
      <c r="C19" s="8"/>
      <c r="D19" s="8"/>
      <c r="E19" s="8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>
        <f t="shared" si="0"/>
        <v>0</v>
      </c>
      <c r="R19" s="21">
        <f t="shared" si="1"/>
        <v>0</v>
      </c>
      <c r="T19" s="4"/>
    </row>
    <row r="20" spans="1:21" ht="14.3" x14ac:dyDescent="0.25">
      <c r="A20" s="6">
        <v>55050100</v>
      </c>
      <c r="B20" s="7" t="s">
        <v>12</v>
      </c>
      <c r="C20" s="8">
        <f>3000+300-179.68</f>
        <v>3120.32</v>
      </c>
      <c r="D20" s="8">
        <v>0</v>
      </c>
      <c r="E20" s="9">
        <v>24.57</v>
      </c>
      <c r="F20" s="20">
        <v>282</v>
      </c>
      <c r="G20" s="20">
        <v>250.59</v>
      </c>
      <c r="H20" s="20">
        <f>183.71+19.62</f>
        <v>203.33</v>
      </c>
      <c r="I20" s="20">
        <v>154.74</v>
      </c>
      <c r="J20" s="20">
        <v>200.42</v>
      </c>
      <c r="K20" s="20">
        <v>128.87</v>
      </c>
      <c r="L20" s="20">
        <v>113.07</v>
      </c>
      <c r="M20" s="20">
        <v>372.69</v>
      </c>
      <c r="N20" s="20">
        <v>22.41</v>
      </c>
      <c r="O20" s="20">
        <v>962.13</v>
      </c>
      <c r="P20" s="20">
        <v>405.5</v>
      </c>
      <c r="Q20" s="20">
        <f t="shared" si="0"/>
        <v>3120.32</v>
      </c>
      <c r="R20" s="21">
        <f t="shared" si="1"/>
        <v>0</v>
      </c>
      <c r="T20" s="4"/>
      <c r="U20" s="4"/>
    </row>
    <row r="21" spans="1:21" ht="14.3" x14ac:dyDescent="0.25">
      <c r="A21" s="6"/>
      <c r="B21" s="7"/>
      <c r="C21" s="8"/>
      <c r="D21" s="8"/>
      <c r="E21" s="8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>
        <f t="shared" si="0"/>
        <v>0</v>
      </c>
      <c r="R21" s="21">
        <f t="shared" si="1"/>
        <v>0</v>
      </c>
      <c r="T21" s="4"/>
    </row>
    <row r="22" spans="1:21" ht="14.3" x14ac:dyDescent="0.25">
      <c r="A22" s="6">
        <v>55070100</v>
      </c>
      <c r="B22" s="7" t="s">
        <v>13</v>
      </c>
      <c r="C22" s="8">
        <f>2300-99.14</f>
        <v>2200.86</v>
      </c>
      <c r="D22" s="8">
        <v>0</v>
      </c>
      <c r="E22" s="8">
        <v>0</v>
      </c>
      <c r="F22" s="20">
        <v>0</v>
      </c>
      <c r="G22" s="20">
        <v>587.01</v>
      </c>
      <c r="H22" s="28">
        <v>-2.33</v>
      </c>
      <c r="I22" s="20">
        <v>0</v>
      </c>
      <c r="J22" s="20">
        <v>141.32</v>
      </c>
      <c r="K22" s="20">
        <v>381.67</v>
      </c>
      <c r="L22" s="20">
        <v>16.29</v>
      </c>
      <c r="M22" s="20">
        <v>391.47</v>
      </c>
      <c r="N22" s="20">
        <v>0</v>
      </c>
      <c r="O22" s="20">
        <v>0</v>
      </c>
      <c r="P22" s="20">
        <v>685.43</v>
      </c>
      <c r="Q22" s="20">
        <f t="shared" si="0"/>
        <v>2200.86</v>
      </c>
      <c r="R22" s="21">
        <f t="shared" si="1"/>
        <v>0</v>
      </c>
      <c r="T22" s="4"/>
      <c r="U22" s="4"/>
    </row>
    <row r="23" spans="1:21" ht="14.3" x14ac:dyDescent="0.25">
      <c r="A23" s="6"/>
      <c r="B23" s="7"/>
      <c r="C23" s="8"/>
      <c r="D23" s="8"/>
      <c r="E23" s="8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>
        <f t="shared" si="0"/>
        <v>0</v>
      </c>
      <c r="R23" s="21">
        <f t="shared" si="1"/>
        <v>0</v>
      </c>
      <c r="T23" s="4"/>
    </row>
    <row r="24" spans="1:21" ht="14.3" x14ac:dyDescent="0.25">
      <c r="A24" s="6">
        <v>55070700</v>
      </c>
      <c r="B24" s="7" t="s">
        <v>14</v>
      </c>
      <c r="C24" s="8">
        <f>3500-553.34</f>
        <v>2946.66</v>
      </c>
      <c r="D24" s="8">
        <v>0</v>
      </c>
      <c r="E24" s="8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2946.66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f t="shared" si="0"/>
        <v>2946.66</v>
      </c>
      <c r="R24" s="21">
        <f t="shared" si="1"/>
        <v>0</v>
      </c>
      <c r="T24" s="4"/>
      <c r="U24" s="4"/>
    </row>
    <row r="25" spans="1:21" ht="14.3" x14ac:dyDescent="0.25">
      <c r="A25" s="6"/>
      <c r="B25" s="7"/>
      <c r="C25" s="8"/>
      <c r="D25" s="8"/>
      <c r="E25" s="8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>
        <f t="shared" si="0"/>
        <v>0</v>
      </c>
      <c r="R25" s="21">
        <f t="shared" si="1"/>
        <v>0</v>
      </c>
      <c r="T25" s="4"/>
    </row>
    <row r="26" spans="1:21" ht="14.3" x14ac:dyDescent="0.25">
      <c r="A26" s="6">
        <v>55080100</v>
      </c>
      <c r="B26" s="7" t="s">
        <v>28</v>
      </c>
      <c r="C26" s="8">
        <f>3000-300-189.6-332.24-1229.47</f>
        <v>948.68999999999983</v>
      </c>
      <c r="D26" s="8">
        <v>0</v>
      </c>
      <c r="E26" s="8">
        <v>0</v>
      </c>
      <c r="F26" s="20">
        <v>78.98</v>
      </c>
      <c r="G26" s="20">
        <v>184.01</v>
      </c>
      <c r="H26" s="20">
        <v>0</v>
      </c>
      <c r="I26" s="20">
        <v>249.09</v>
      </c>
      <c r="J26" s="20">
        <v>0</v>
      </c>
      <c r="K26" s="20">
        <v>0</v>
      </c>
      <c r="L26" s="20">
        <v>113.2</v>
      </c>
      <c r="M26" s="20">
        <v>236.61</v>
      </c>
      <c r="N26" s="20">
        <v>0</v>
      </c>
      <c r="O26" s="20">
        <v>86.8</v>
      </c>
      <c r="P26" s="20">
        <v>0</v>
      </c>
      <c r="Q26" s="20">
        <f t="shared" si="0"/>
        <v>948.69</v>
      </c>
      <c r="R26" s="21">
        <f t="shared" si="1"/>
        <v>0</v>
      </c>
      <c r="T26" s="4"/>
    </row>
    <row r="27" spans="1:21" ht="14.3" x14ac:dyDescent="0.25">
      <c r="A27" s="6"/>
      <c r="B27" s="7"/>
      <c r="C27" s="8"/>
      <c r="D27" s="8"/>
      <c r="E27" s="8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>
        <f t="shared" si="0"/>
        <v>0</v>
      </c>
      <c r="R27" s="21">
        <f t="shared" si="1"/>
        <v>0</v>
      </c>
      <c r="T27" s="4"/>
    </row>
    <row r="28" spans="1:21" ht="14.3" x14ac:dyDescent="0.25">
      <c r="A28" s="6">
        <v>55090100</v>
      </c>
      <c r="B28" s="7" t="s">
        <v>15</v>
      </c>
      <c r="C28" s="8">
        <f>1000-101.05</f>
        <v>898.95</v>
      </c>
      <c r="D28" s="8">
        <v>0</v>
      </c>
      <c r="E28" s="8">
        <v>0</v>
      </c>
      <c r="F28" s="20">
        <v>0</v>
      </c>
      <c r="G28" s="20">
        <v>170.6</v>
      </c>
      <c r="H28" s="20">
        <v>198.03</v>
      </c>
      <c r="I28" s="20">
        <v>0</v>
      </c>
      <c r="J28" s="20">
        <v>177.12</v>
      </c>
      <c r="K28" s="20">
        <v>179.48</v>
      </c>
      <c r="L28" s="20">
        <v>173.72</v>
      </c>
      <c r="M28" s="20">
        <v>0</v>
      </c>
      <c r="N28" s="20">
        <v>0</v>
      </c>
      <c r="O28" s="20">
        <v>0</v>
      </c>
      <c r="P28" s="20">
        <v>0</v>
      </c>
      <c r="Q28" s="20">
        <f t="shared" si="0"/>
        <v>898.95</v>
      </c>
      <c r="R28" s="21">
        <f t="shared" si="1"/>
        <v>0</v>
      </c>
      <c r="T28" s="4"/>
    </row>
    <row r="29" spans="1:21" ht="14.3" x14ac:dyDescent="0.25">
      <c r="A29" s="6"/>
      <c r="B29" s="7"/>
      <c r="C29" s="8"/>
      <c r="D29" s="8"/>
      <c r="E29" s="8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>
        <f t="shared" si="0"/>
        <v>0</v>
      </c>
      <c r="R29" s="21">
        <f t="shared" si="1"/>
        <v>0</v>
      </c>
      <c r="T29" s="4"/>
    </row>
    <row r="30" spans="1:21" ht="14.3" x14ac:dyDescent="0.25">
      <c r="A30" s="6">
        <v>55100100</v>
      </c>
      <c r="B30" s="7" t="s">
        <v>16</v>
      </c>
      <c r="C30" s="9">
        <f>1000-351.2</f>
        <v>648.79999999999995</v>
      </c>
      <c r="D30" s="9">
        <v>0</v>
      </c>
      <c r="E30" s="8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135.30000000000001</v>
      </c>
      <c r="M30" s="20">
        <v>0</v>
      </c>
      <c r="N30" s="20">
        <v>376.5</v>
      </c>
      <c r="O30" s="20">
        <v>137</v>
      </c>
      <c r="P30" s="20">
        <v>0</v>
      </c>
      <c r="Q30" s="20">
        <f t="shared" si="0"/>
        <v>648.79999999999995</v>
      </c>
      <c r="R30" s="21">
        <f t="shared" si="1"/>
        <v>0</v>
      </c>
      <c r="T30" s="4"/>
    </row>
    <row r="31" spans="1:21" ht="14.3" x14ac:dyDescent="0.25">
      <c r="A31" s="6"/>
      <c r="B31" s="7"/>
      <c r="C31" s="9"/>
      <c r="D31" s="9"/>
      <c r="E31" s="8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>
        <f t="shared" si="0"/>
        <v>0</v>
      </c>
      <c r="R31" s="21">
        <f t="shared" si="1"/>
        <v>0</v>
      </c>
      <c r="T31" s="4"/>
    </row>
    <row r="32" spans="1:21" ht="14.3" x14ac:dyDescent="0.25">
      <c r="A32" s="6">
        <v>55100300</v>
      </c>
      <c r="B32" s="7" t="s">
        <v>17</v>
      </c>
      <c r="C32" s="9">
        <f>3500-593.77</f>
        <v>2906.23</v>
      </c>
      <c r="D32" s="9">
        <v>0</v>
      </c>
      <c r="E32" s="8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9.68</v>
      </c>
      <c r="M32" s="20">
        <v>0</v>
      </c>
      <c r="N32" s="20">
        <v>1279.75</v>
      </c>
      <c r="O32" s="20">
        <v>578.41999999999996</v>
      </c>
      <c r="P32" s="20">
        <v>1038.3800000000001</v>
      </c>
      <c r="Q32" s="20">
        <f t="shared" si="0"/>
        <v>2906.23</v>
      </c>
      <c r="R32" s="21">
        <f t="shared" si="1"/>
        <v>0</v>
      </c>
      <c r="T32" s="4"/>
    </row>
    <row r="33" spans="1:21" ht="14.3" x14ac:dyDescent="0.25">
      <c r="A33" s="6"/>
      <c r="B33" s="7"/>
      <c r="C33" s="9"/>
      <c r="D33" s="9"/>
      <c r="E33" s="8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>
        <f t="shared" si="0"/>
        <v>0</v>
      </c>
      <c r="R33" s="21">
        <f t="shared" si="1"/>
        <v>0</v>
      </c>
      <c r="T33" s="4"/>
    </row>
    <row r="34" spans="1:21" ht="14.3" x14ac:dyDescent="0.25">
      <c r="A34" s="6">
        <v>55110000</v>
      </c>
      <c r="B34" s="7" t="s">
        <v>18</v>
      </c>
      <c r="C34" s="9">
        <f>80000+7073+602.37-598.42</f>
        <v>87076.95</v>
      </c>
      <c r="D34" s="9">
        <v>0</v>
      </c>
      <c r="E34" s="8">
        <f>152.64+219+2999</f>
        <v>3370.64</v>
      </c>
      <c r="F34" s="20">
        <v>2543.94</v>
      </c>
      <c r="G34" s="20">
        <v>4161.3100000000004</v>
      </c>
      <c r="H34" s="20">
        <v>2658.06</v>
      </c>
      <c r="I34" s="20">
        <v>3564.29</v>
      </c>
      <c r="J34" s="20">
        <v>5824.56</v>
      </c>
      <c r="K34" s="20">
        <v>17103.830000000002</v>
      </c>
      <c r="L34" s="20">
        <v>8998.3700000000008</v>
      </c>
      <c r="M34" s="20">
        <v>7944.02</v>
      </c>
      <c r="N34" s="20">
        <v>6233.64</v>
      </c>
      <c r="O34" s="20">
        <v>3914.76</v>
      </c>
      <c r="P34" s="20">
        <v>3637.73</v>
      </c>
      <c r="Q34" s="20">
        <f>SUM(E34:P34)</f>
        <v>69955.149999999994</v>
      </c>
      <c r="R34" s="22">
        <f>C34-D34-Q34</f>
        <v>17121.800000000003</v>
      </c>
      <c r="T34" s="4"/>
      <c r="U34" s="4"/>
    </row>
    <row r="35" spans="1:21" ht="14.3" x14ac:dyDescent="0.25">
      <c r="A35" s="6"/>
      <c r="B35" s="7"/>
      <c r="C35" s="9"/>
      <c r="D35" s="9"/>
      <c r="E35" s="8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>
        <f t="shared" si="0"/>
        <v>0</v>
      </c>
      <c r="R35" s="21">
        <f t="shared" si="1"/>
        <v>0</v>
      </c>
      <c r="T35" s="4"/>
    </row>
    <row r="36" spans="1:21" ht="14.3" x14ac:dyDescent="0.25">
      <c r="A36" s="6">
        <v>55110100</v>
      </c>
      <c r="B36" s="7" t="s">
        <v>19</v>
      </c>
      <c r="C36" s="9">
        <f>1000-602.37-181.82</f>
        <v>215.81</v>
      </c>
      <c r="D36" s="9">
        <v>0</v>
      </c>
      <c r="E36" s="8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66.989999999999995</v>
      </c>
      <c r="M36" s="20">
        <v>106.61</v>
      </c>
      <c r="N36" s="28">
        <v>-75.97</v>
      </c>
      <c r="O36" s="20">
        <v>300</v>
      </c>
      <c r="P36" s="28">
        <v>-181.82</v>
      </c>
      <c r="Q36" s="20">
        <f t="shared" si="0"/>
        <v>215.81</v>
      </c>
      <c r="R36" s="21">
        <f t="shared" si="1"/>
        <v>0</v>
      </c>
      <c r="T36" s="4"/>
    </row>
    <row r="37" spans="1:21" ht="14.3" x14ac:dyDescent="0.25">
      <c r="A37" s="6"/>
      <c r="B37" s="7"/>
      <c r="C37" s="9"/>
      <c r="D37" s="9"/>
      <c r="E37" s="8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>
        <f t="shared" si="0"/>
        <v>0</v>
      </c>
      <c r="R37" s="21">
        <f t="shared" si="1"/>
        <v>0</v>
      </c>
      <c r="T37" s="4"/>
    </row>
    <row r="38" spans="1:21" ht="14.3" x14ac:dyDescent="0.25">
      <c r="A38" s="6">
        <v>55120100</v>
      </c>
      <c r="B38" s="7" t="s">
        <v>20</v>
      </c>
      <c r="C38" s="9">
        <f>1400-806.1</f>
        <v>593.9</v>
      </c>
      <c r="D38" s="9">
        <v>0</v>
      </c>
      <c r="E38" s="8">
        <v>0</v>
      </c>
      <c r="F38" s="20">
        <v>72.31</v>
      </c>
      <c r="G38" s="20">
        <v>87.44</v>
      </c>
      <c r="H38" s="20">
        <v>0</v>
      </c>
      <c r="I38" s="20">
        <v>0</v>
      </c>
      <c r="J38" s="20">
        <v>153.66999999999999</v>
      </c>
      <c r="K38" s="28">
        <v>-119.69</v>
      </c>
      <c r="L38" s="20">
        <v>110.36</v>
      </c>
      <c r="M38" s="20">
        <v>92.75</v>
      </c>
      <c r="N38" s="20">
        <v>84.83</v>
      </c>
      <c r="O38" s="20">
        <v>112.23</v>
      </c>
      <c r="P38" s="20">
        <v>0</v>
      </c>
      <c r="Q38" s="20">
        <f t="shared" si="0"/>
        <v>593.9</v>
      </c>
      <c r="R38" s="21">
        <f t="shared" si="1"/>
        <v>0</v>
      </c>
      <c r="T38" s="4"/>
    </row>
    <row r="39" spans="1:21" ht="14.3" x14ac:dyDescent="0.25">
      <c r="A39" s="6"/>
      <c r="B39" s="7"/>
      <c r="C39" s="9"/>
      <c r="D39" s="9"/>
      <c r="E39" s="8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>
        <f t="shared" si="0"/>
        <v>0</v>
      </c>
      <c r="R39" s="21">
        <f t="shared" si="1"/>
        <v>0</v>
      </c>
      <c r="T39" s="4"/>
    </row>
    <row r="40" spans="1:21" ht="14.3" x14ac:dyDescent="0.25">
      <c r="A40" s="6">
        <v>55130100</v>
      </c>
      <c r="B40" s="7" t="s">
        <v>21</v>
      </c>
      <c r="C40" s="9">
        <f>1600-180.64</f>
        <v>1419.3600000000001</v>
      </c>
      <c r="D40" s="9">
        <v>0</v>
      </c>
      <c r="E40" s="8">
        <v>154.58000000000001</v>
      </c>
      <c r="F40" s="20">
        <v>208.5</v>
      </c>
      <c r="G40" s="20">
        <v>200</v>
      </c>
      <c r="H40" s="20">
        <v>143.88999999999999</v>
      </c>
      <c r="I40" s="20">
        <v>834.93</v>
      </c>
      <c r="J40" s="28">
        <v>-500</v>
      </c>
      <c r="K40" s="20">
        <v>107.06</v>
      </c>
      <c r="L40" s="20">
        <v>68.92</v>
      </c>
      <c r="M40" s="20">
        <v>157.72</v>
      </c>
      <c r="N40" s="20">
        <v>43.76</v>
      </c>
      <c r="O40" s="20">
        <v>0</v>
      </c>
      <c r="P40" s="20">
        <v>0</v>
      </c>
      <c r="Q40" s="20">
        <f t="shared" si="0"/>
        <v>1419.3600000000001</v>
      </c>
      <c r="R40" s="21">
        <f t="shared" si="1"/>
        <v>0</v>
      </c>
      <c r="T40" s="4"/>
    </row>
    <row r="41" spans="1:21" ht="14.3" x14ac:dyDescent="0.25">
      <c r="A41" s="6"/>
      <c r="B41" s="7"/>
      <c r="C41" s="9"/>
      <c r="D41" s="9"/>
      <c r="E41" s="8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>
        <f t="shared" si="0"/>
        <v>0</v>
      </c>
      <c r="R41" s="21">
        <f t="shared" si="1"/>
        <v>0</v>
      </c>
      <c r="T41" s="4"/>
    </row>
    <row r="42" spans="1:21" ht="14.3" x14ac:dyDescent="0.25">
      <c r="A42" s="6">
        <v>55130200</v>
      </c>
      <c r="B42" s="7" t="s">
        <v>22</v>
      </c>
      <c r="C42" s="9">
        <f>7000-1816.03</f>
        <v>5183.97</v>
      </c>
      <c r="D42" s="9">
        <v>0</v>
      </c>
      <c r="E42" s="8">
        <v>99</v>
      </c>
      <c r="F42" s="20">
        <v>1111.8</v>
      </c>
      <c r="G42" s="20">
        <v>350</v>
      </c>
      <c r="H42" s="20">
        <v>206</v>
      </c>
      <c r="I42" s="20">
        <v>711.17</v>
      </c>
      <c r="J42" s="20">
        <v>100</v>
      </c>
      <c r="K42" s="20">
        <v>129</v>
      </c>
      <c r="L42" s="20">
        <v>0</v>
      </c>
      <c r="M42" s="20">
        <v>54</v>
      </c>
      <c r="N42" s="20">
        <v>674</v>
      </c>
      <c r="O42" s="20">
        <v>1543</v>
      </c>
      <c r="P42" s="20">
        <v>206</v>
      </c>
      <c r="Q42" s="20">
        <f t="shared" si="0"/>
        <v>5183.9699999999993</v>
      </c>
      <c r="R42" s="21">
        <f t="shared" si="1"/>
        <v>0</v>
      </c>
      <c r="T42" s="4"/>
      <c r="U42" s="4"/>
    </row>
    <row r="43" spans="1:21" ht="14.3" x14ac:dyDescent="0.25">
      <c r="A43" s="6"/>
      <c r="B43" s="7"/>
      <c r="C43" s="9"/>
      <c r="D43" s="9"/>
      <c r="E43" s="8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>
        <f t="shared" si="0"/>
        <v>0</v>
      </c>
      <c r="R43" s="21">
        <f t="shared" si="1"/>
        <v>0</v>
      </c>
      <c r="T43" s="4"/>
    </row>
    <row r="44" spans="1:21" ht="14.3" x14ac:dyDescent="0.25">
      <c r="A44" s="6">
        <v>55140100</v>
      </c>
      <c r="B44" s="7" t="s">
        <v>23</v>
      </c>
      <c r="C44" s="9">
        <f>1000-667.9</f>
        <v>332.1</v>
      </c>
      <c r="D44" s="9">
        <v>0</v>
      </c>
      <c r="E44" s="8">
        <v>0</v>
      </c>
      <c r="F44" s="20">
        <v>24.88</v>
      </c>
      <c r="G44" s="20">
        <v>0</v>
      </c>
      <c r="H44" s="20">
        <v>0</v>
      </c>
      <c r="I44" s="20">
        <v>0</v>
      </c>
      <c r="J44" s="20">
        <v>48.98</v>
      </c>
      <c r="K44" s="20">
        <v>0</v>
      </c>
      <c r="L44" s="20">
        <v>205.3</v>
      </c>
      <c r="M44" s="20">
        <v>0</v>
      </c>
      <c r="N44" s="20">
        <v>52.94</v>
      </c>
      <c r="O44" s="20">
        <v>0</v>
      </c>
      <c r="P44" s="20">
        <v>0</v>
      </c>
      <c r="Q44" s="20">
        <f t="shared" si="0"/>
        <v>332.1</v>
      </c>
      <c r="R44" s="21">
        <f t="shared" si="1"/>
        <v>0</v>
      </c>
      <c r="T44" s="4"/>
    </row>
    <row r="45" spans="1:21" ht="14.3" x14ac:dyDescent="0.25">
      <c r="A45" s="6"/>
      <c r="B45" s="7"/>
      <c r="C45" s="8"/>
      <c r="D45" s="9"/>
      <c r="E45" s="8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>
        <f t="shared" si="0"/>
        <v>0</v>
      </c>
      <c r="R45" s="21">
        <f t="shared" si="1"/>
        <v>0</v>
      </c>
      <c r="T45" s="4"/>
    </row>
    <row r="46" spans="1:21" ht="14.3" x14ac:dyDescent="0.25">
      <c r="A46" s="6">
        <v>55140200</v>
      </c>
      <c r="B46" s="7" t="s">
        <v>24</v>
      </c>
      <c r="C46" s="8">
        <f>5000-1524.06</f>
        <v>3475.94</v>
      </c>
      <c r="D46" s="9">
        <v>0</v>
      </c>
      <c r="E46" s="8">
        <v>155.99</v>
      </c>
      <c r="F46" s="20">
        <v>190.93</v>
      </c>
      <c r="G46" s="20">
        <v>107.51</v>
      </c>
      <c r="H46" s="20">
        <v>200.93</v>
      </c>
      <c r="I46" s="20">
        <v>38.909999999999997</v>
      </c>
      <c r="J46" s="20">
        <v>44.25</v>
      </c>
      <c r="K46" s="20">
        <v>0</v>
      </c>
      <c r="L46" s="20">
        <v>69.61</v>
      </c>
      <c r="M46" s="20">
        <v>304.97000000000003</v>
      </c>
      <c r="N46" s="20">
        <v>414.16</v>
      </c>
      <c r="O46" s="20">
        <v>745.59</v>
      </c>
      <c r="P46" s="20">
        <v>1203.0899999999999</v>
      </c>
      <c r="Q46" s="20">
        <f t="shared" si="0"/>
        <v>3475.9399999999996</v>
      </c>
      <c r="R46" s="21">
        <f t="shared" si="1"/>
        <v>0</v>
      </c>
      <c r="T46" s="4"/>
      <c r="U46" s="4"/>
    </row>
    <row r="47" spans="1:21" ht="14.3" x14ac:dyDescent="0.25">
      <c r="A47" s="6"/>
      <c r="B47" s="7"/>
      <c r="C47" s="8"/>
      <c r="D47" s="9"/>
      <c r="E47" s="8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>
        <f t="shared" si="0"/>
        <v>0</v>
      </c>
      <c r="R47" s="21">
        <f t="shared" si="1"/>
        <v>0</v>
      </c>
      <c r="T47" s="4"/>
    </row>
    <row r="48" spans="1:21" ht="14.3" x14ac:dyDescent="0.25">
      <c r="A48" s="6">
        <v>55140300</v>
      </c>
      <c r="B48" s="7" t="s">
        <v>25</v>
      </c>
      <c r="C48" s="8">
        <f>60000-717.34</f>
        <v>59282.66</v>
      </c>
      <c r="D48" s="9">
        <v>0</v>
      </c>
      <c r="E48" s="8">
        <v>0</v>
      </c>
      <c r="F48" s="20">
        <v>3118</v>
      </c>
      <c r="G48" s="20">
        <v>4313.1000000000004</v>
      </c>
      <c r="H48" s="20">
        <v>3985.95</v>
      </c>
      <c r="I48" s="20">
        <v>4194.24</v>
      </c>
      <c r="J48" s="20">
        <v>2237.96</v>
      </c>
      <c r="K48" s="20">
        <v>6205.2</v>
      </c>
      <c r="L48" s="20">
        <v>3813.9</v>
      </c>
      <c r="M48" s="20">
        <v>4475</v>
      </c>
      <c r="N48" s="20">
        <v>6957.01</v>
      </c>
      <c r="O48" s="20">
        <v>1208.8</v>
      </c>
      <c r="P48" s="20">
        <v>6669</v>
      </c>
      <c r="Q48" s="20">
        <f t="shared" si="0"/>
        <v>47178.16</v>
      </c>
      <c r="R48" s="22">
        <f t="shared" si="1"/>
        <v>12104.5</v>
      </c>
      <c r="T48" s="4"/>
      <c r="U48" s="4"/>
    </row>
    <row r="49" spans="1:21" ht="14.3" x14ac:dyDescent="0.25">
      <c r="A49" s="6"/>
      <c r="B49" s="7"/>
      <c r="C49" s="8"/>
      <c r="D49" s="9"/>
      <c r="E49" s="8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  <c r="T49" s="4"/>
      <c r="U49" s="4"/>
    </row>
    <row r="50" spans="1:21" ht="14.3" x14ac:dyDescent="0.25">
      <c r="A50" s="6">
        <v>55171200</v>
      </c>
      <c r="B50" s="7" t="s">
        <v>30</v>
      </c>
      <c r="C50" s="8">
        <f>5000-1080.22</f>
        <v>3919.7799999999997</v>
      </c>
      <c r="D50" s="9">
        <v>0</v>
      </c>
      <c r="E50" s="8">
        <v>795</v>
      </c>
      <c r="F50" s="20">
        <f>152</f>
        <v>152</v>
      </c>
      <c r="G50" s="20">
        <v>822.09</v>
      </c>
      <c r="H50" s="20">
        <v>411</v>
      </c>
      <c r="I50" s="20">
        <v>20</v>
      </c>
      <c r="J50" s="20">
        <v>0</v>
      </c>
      <c r="K50" s="20">
        <v>30.59</v>
      </c>
      <c r="L50" s="20">
        <v>44</v>
      </c>
      <c r="M50" s="20">
        <v>11</v>
      </c>
      <c r="N50" s="28">
        <v>-311.25</v>
      </c>
      <c r="O50" s="20">
        <v>721.35</v>
      </c>
      <c r="P50" s="20">
        <v>1224</v>
      </c>
      <c r="Q50" s="20">
        <f>SUM(E50:P50)</f>
        <v>3919.78</v>
      </c>
      <c r="R50" s="27">
        <f>C50-D50-Q50</f>
        <v>0</v>
      </c>
      <c r="T50" s="4"/>
      <c r="U50" s="4"/>
    </row>
    <row r="51" spans="1:21" ht="14.3" x14ac:dyDescent="0.25">
      <c r="A51" s="10"/>
      <c r="B51" s="11"/>
      <c r="C51" s="12"/>
      <c r="D51" s="12"/>
      <c r="E51" s="8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>
        <f t="shared" si="0"/>
        <v>0</v>
      </c>
      <c r="R51" s="21">
        <f>C51-D51-Q51</f>
        <v>0</v>
      </c>
    </row>
    <row r="52" spans="1:21" s="2" customFormat="1" ht="14.95" thickBot="1" x14ac:dyDescent="0.3">
      <c r="A52" s="13"/>
      <c r="B52" s="13" t="s">
        <v>26</v>
      </c>
      <c r="C52" s="14">
        <f>SUM(C8:C48)</f>
        <v>180719.66999999998</v>
      </c>
      <c r="D52" s="14">
        <f>SUM(D8:D48)</f>
        <v>0</v>
      </c>
      <c r="E52" s="14">
        <f t="shared" ref="E52:P52" si="2">SUM(E8:E48)</f>
        <v>4220.0599999999995</v>
      </c>
      <c r="F52" s="14">
        <f t="shared" si="2"/>
        <v>8920.07</v>
      </c>
      <c r="G52" s="14">
        <f t="shared" si="2"/>
        <v>11097.32</v>
      </c>
      <c r="H52" s="14">
        <f t="shared" si="2"/>
        <v>8395.08</v>
      </c>
      <c r="I52" s="14">
        <f>SUM(I8:I48)</f>
        <v>10238.529999999999</v>
      </c>
      <c r="J52" s="14">
        <f t="shared" si="2"/>
        <v>8990.4700000000012</v>
      </c>
      <c r="K52" s="14">
        <f>SUM(K8:K48)</f>
        <v>27328.930000000004</v>
      </c>
      <c r="L52" s="14">
        <f t="shared" si="2"/>
        <v>15036.94</v>
      </c>
      <c r="M52" s="14">
        <f t="shared" si="2"/>
        <v>14747.99</v>
      </c>
      <c r="N52" s="14">
        <f t="shared" si="2"/>
        <v>17156.300000000003</v>
      </c>
      <c r="O52" s="14">
        <f t="shared" si="2"/>
        <v>10925.46</v>
      </c>
      <c r="P52" s="14">
        <f t="shared" si="2"/>
        <v>14436.220000000001</v>
      </c>
      <c r="Q52" s="14">
        <f>SUM(Q8:Q48)</f>
        <v>151493.37</v>
      </c>
      <c r="R52" s="23">
        <f>C52-D52-Q52</f>
        <v>29226.299999999988</v>
      </c>
      <c r="S52" s="15"/>
    </row>
    <row r="53" spans="1:21" ht="14.3" thickTop="1" x14ac:dyDescent="0.25">
      <c r="Q53" s="4"/>
    </row>
    <row r="54" spans="1:21" x14ac:dyDescent="0.25">
      <c r="P54" s="4"/>
    </row>
    <row r="55" spans="1:21" x14ac:dyDescent="0.25">
      <c r="C55" s="4"/>
      <c r="D55" s="4"/>
    </row>
    <row r="56" spans="1:21" x14ac:dyDescent="0.25">
      <c r="C56" s="4"/>
      <c r="D56" s="4"/>
    </row>
    <row r="57" spans="1:21" x14ac:dyDescent="0.25">
      <c r="C57" s="4"/>
      <c r="D57" s="4"/>
    </row>
    <row r="58" spans="1:21" x14ac:dyDescent="0.25">
      <c r="C58" s="4"/>
      <c r="D58" s="4"/>
    </row>
  </sheetData>
  <mergeCells count="5">
    <mergeCell ref="A5:D5"/>
    <mergeCell ref="A1:R1"/>
    <mergeCell ref="A2:R2"/>
    <mergeCell ref="A4:R4"/>
    <mergeCell ref="A3:R3"/>
  </mergeCells>
  <printOptions horizontalCentered="1" gridLines="1"/>
  <pageMargins left="0" right="0" top="0.25" bottom="0.25" header="0.3" footer="0.3"/>
  <pageSetup paperSize="5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17-18</vt:lpstr>
      <vt:lpstr>'FY 17-18'!Print_Titles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Hollingshead,Anne-Marie</dc:creator>
  <cp:lastModifiedBy>Hollingshead,Anne-Marie</cp:lastModifiedBy>
  <cp:lastPrinted>2018-07-10T18:33:13Z</cp:lastPrinted>
  <dcterms:created xsi:type="dcterms:W3CDTF">2017-07-18T17:00:55Z</dcterms:created>
  <dcterms:modified xsi:type="dcterms:W3CDTF">2018-07-10T18:34:25Z</dcterms:modified>
</cp:coreProperties>
</file>