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31" yWindow="1530" windowWidth="12945" windowHeight="7980" activeTab="3"/>
  </bookViews>
  <sheets>
    <sheet name="Bud Sum" sheetId="1" r:id="rId1"/>
    <sheet name="CYFWD" sheetId="2" r:id="rId2"/>
    <sheet name="Grants" sheetId="3" r:id="rId3"/>
    <sheet name="Summary" sheetId="4" r:id="rId4"/>
  </sheets>
  <definedNames>
    <definedName name="_xlnm.Print_Area" localSheetId="0">'Bud Sum'!$A$1:$G$54</definedName>
    <definedName name="_xlnm.Print_Area" localSheetId="2">'Grants'!$A$1:$E$26</definedName>
  </definedNames>
  <calcPr fullCalcOnLoad="1"/>
</workbook>
</file>

<file path=xl/sharedStrings.xml><?xml version="1.0" encoding="utf-8"?>
<sst xmlns="http://schemas.openxmlformats.org/spreadsheetml/2006/main" count="136" uniqueCount="108">
  <si>
    <t>Materials</t>
  </si>
  <si>
    <t>Total Non-Recurring Funds</t>
  </si>
  <si>
    <t>TOTAL SPENDABLE FUNDS</t>
  </si>
  <si>
    <t>Budget</t>
  </si>
  <si>
    <t>Income</t>
  </si>
  <si>
    <t>Expenses</t>
  </si>
  <si>
    <t>Available</t>
  </si>
  <si>
    <t>Balance</t>
  </si>
  <si>
    <t>OPS</t>
  </si>
  <si>
    <t>Project Number</t>
  </si>
  <si>
    <t>Title</t>
  </si>
  <si>
    <t>Expense</t>
  </si>
  <si>
    <t>Restricted Grants</t>
  </si>
  <si>
    <t>Non Restricted Grants</t>
  </si>
  <si>
    <t>Miscellaneous Gifts &amp; Grants</t>
  </si>
  <si>
    <t>Fund 179</t>
  </si>
  <si>
    <t>Subtotal Restricted Grants</t>
  </si>
  <si>
    <t>Subtotal Non Restricted Grants</t>
  </si>
  <si>
    <t xml:space="preserve">Total Restricted and Non Restricted </t>
  </si>
  <si>
    <t>Salaries &amp; Benefits</t>
  </si>
  <si>
    <t xml:space="preserve">    DSR</t>
  </si>
  <si>
    <t xml:space="preserve">    Development</t>
  </si>
  <si>
    <t xml:space="preserve">    Carry Forward</t>
  </si>
  <si>
    <t>Expended</t>
  </si>
  <si>
    <t xml:space="preserve">    Appropriation</t>
  </si>
  <si>
    <t xml:space="preserve">    FCLA</t>
  </si>
  <si>
    <t xml:space="preserve">    Grants</t>
  </si>
  <si>
    <t xml:space="preserve">    Auxillary</t>
  </si>
  <si>
    <t xml:space="preserve">Other (Operations) </t>
  </si>
  <si>
    <t>Grand Total</t>
  </si>
  <si>
    <t xml:space="preserve">Non-Recurring Funds </t>
  </si>
  <si>
    <t>Begin Balance</t>
  </si>
  <si>
    <t>Balances</t>
  </si>
  <si>
    <t>Spendable Endowment Income</t>
  </si>
  <si>
    <t>Bal + Income</t>
  </si>
  <si>
    <t>Actual</t>
  </si>
  <si>
    <t xml:space="preserve">Other Recurring Income  </t>
  </si>
  <si>
    <t xml:space="preserve">Appropriated Funds  </t>
  </si>
  <si>
    <t xml:space="preserve">     Summary of Expenses YTD by Major Expenditure Category and Fund Source</t>
  </si>
  <si>
    <t>Auxiliary Income</t>
  </si>
  <si>
    <t>Spendable Endowment and Gift Income</t>
  </si>
  <si>
    <t>Authorized Budget</t>
  </si>
  <si>
    <t>Expenses - 1</t>
  </si>
  <si>
    <t xml:space="preserve">    Lost Book Monies</t>
  </si>
  <si>
    <t>1 - Includes expenses as well as encumbered funds</t>
  </si>
  <si>
    <t>Carry Forward (CF)</t>
  </si>
  <si>
    <t xml:space="preserve">Unencumbered Balance </t>
  </si>
  <si>
    <t>Totals</t>
  </si>
  <si>
    <t>Total CF</t>
  </si>
  <si>
    <t>Total Expense</t>
  </si>
  <si>
    <t>Total Available</t>
  </si>
  <si>
    <t>Total Encumbered</t>
  </si>
  <si>
    <t>Total Unencumbered</t>
  </si>
  <si>
    <t>Summary of Carry Forward Funds</t>
  </si>
  <si>
    <t xml:space="preserve">    Incidental Trust Fund</t>
  </si>
  <si>
    <t>09-10 Beginning Balance</t>
  </si>
  <si>
    <t>Fiscal Year 08-09 CF</t>
  </si>
  <si>
    <t>FY 09-10 Encumbrances</t>
  </si>
  <si>
    <t xml:space="preserve">Other Expenses </t>
  </si>
  <si>
    <t>External Grants</t>
  </si>
  <si>
    <t>Borland</t>
  </si>
  <si>
    <t>Outreach</t>
  </si>
  <si>
    <t>HSC - General</t>
  </si>
  <si>
    <t>North Florida AHEC Program</t>
  </si>
  <si>
    <t>MLA - Lindberg Research Fellowship</t>
  </si>
  <si>
    <t xml:space="preserve">FY 09-10 Expenses </t>
  </si>
  <si>
    <t>Materials - 2</t>
  </si>
  <si>
    <t>Salaries &amp; Benefits - 3</t>
  </si>
  <si>
    <t>Division of Sponsored Research - 4</t>
  </si>
  <si>
    <t>2 - Actual includes $20,000 received from Vet Med for Reading Room materials</t>
  </si>
  <si>
    <t>00083318</t>
  </si>
  <si>
    <t xml:space="preserve">    Development - HSC</t>
  </si>
  <si>
    <t xml:space="preserve">    Development - Borland</t>
  </si>
  <si>
    <t>4- Actual includes funding increase (subject to renewal) of $48,000 from DSR and $109 FY 08-09 DSR Funds</t>
  </si>
  <si>
    <t>00084591</t>
  </si>
  <si>
    <t xml:space="preserve">VIVO </t>
  </si>
  <si>
    <t xml:space="preserve">FCLA </t>
  </si>
  <si>
    <t>FY 09-10 Expenses</t>
  </si>
  <si>
    <t>Unencumbered Balance</t>
  </si>
  <si>
    <t>Endowment Value as of 07/01/09</t>
  </si>
  <si>
    <t>FCLA - 5</t>
  </si>
  <si>
    <t>Development Contribution - 6</t>
  </si>
  <si>
    <t>New Gift Income - 7</t>
  </si>
  <si>
    <t>Carry Forward Funds - 8</t>
  </si>
  <si>
    <t>HSC Spendable Foundation Funds - 9</t>
  </si>
  <si>
    <t>Borland Spendable Foundation Funds - 10</t>
  </si>
  <si>
    <t>Incidental Trust Funds - 11</t>
  </si>
  <si>
    <t>5 -Actual does not include $8,206 transferred as CarryForward funds</t>
  </si>
  <si>
    <t>00085999</t>
  </si>
  <si>
    <t>Jax Health Literacy Outreach</t>
  </si>
  <si>
    <t xml:space="preserve">Total Recurring Income  </t>
  </si>
  <si>
    <t>6 - Investment earnings only reported by Foundation on a quarterly basis.</t>
  </si>
  <si>
    <t>7 - One time contributions and gifts to endowment; cash only does not include In Kind gifts</t>
  </si>
  <si>
    <t>8 - Actual includes $8,206 in FCLA Funds</t>
  </si>
  <si>
    <t>9 - Actual includes $14 transferred from Agency funds</t>
  </si>
  <si>
    <t>10 - Actual includes funds held by Trustee for the benefit of Borland</t>
  </si>
  <si>
    <t>00086000</t>
  </si>
  <si>
    <t>00086922</t>
  </si>
  <si>
    <t>FY 08-09 Expenses (Closeout)</t>
  </si>
  <si>
    <t xml:space="preserve">Available Balance </t>
  </si>
  <si>
    <t>FY 08-09 Encumbrances</t>
  </si>
  <si>
    <t>Fiscal Year 09-10 FCLA</t>
  </si>
  <si>
    <t>Available Balance</t>
  </si>
  <si>
    <t xml:space="preserve">3 - Actual was reduced $102,251 for 2 positions transferred to Smathers Fiscal Services; Actual includes $6,357 for faculty promotion; Actual includes $54,414 </t>
  </si>
  <si>
    <t>in one time funding for Retirement Enhancement Program payouts.</t>
  </si>
  <si>
    <t>Notes:  FY 09 - 10 Budget Year-To-Date 06/30/2010</t>
  </si>
  <si>
    <t xml:space="preserve">Endowment Value as of 06/30/10 </t>
  </si>
  <si>
    <t>11 - Actual includes $6,696 received YTD for library fines.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</si>
</sst>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&quot;$&quot;* #,##0.0000_);_(&quot;$&quot;* \(#,##0.0000\);_(&quot;$&quot;* &quot;-&quot;????_);_(@_)"/>
    <numFmt numFmtId="166" formatCode="0.000%"/>
    <numFmt numFmtId="167" formatCode="0.0%"/>
    <numFmt numFmtId="168" formatCode="_(&quot;$&quot;* #,##0.00000_);_(&quot;$&quot;* \(#,##0.00000\);_(&quot;$&quot;* &quot;-&quot;?????_);_(@_)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_);_(* \(#,##0.00\);_(* \-??_);_(@_)"/>
    <numFmt numFmtId="175" formatCode="[$-409]dddd\,\ mmmm\ dd\,\ yyyy"/>
    <numFmt numFmtId="176" formatCode="[$-409]h:mm:ss\ AM/PM"/>
    <numFmt numFmtId="177" formatCode="&quot;$&quot;#,##0.00"/>
    <numFmt numFmtId="178" formatCode="&quot;$&quot;#,##0;[Red]&quot;$&quot;#,##0"/>
    <numFmt numFmtId="179" formatCode="0.00_);\(0.00\)"/>
    <numFmt numFmtId="180" formatCode="0_);\(0\)"/>
    <numFmt numFmtId="181" formatCode="&quot;$&quot;#,##0.0_);\(&quot;$&quot;#,##0.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.5"/>
      <name val="Arial"/>
      <family val="2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6" fontId="2" fillId="0" borderId="0" xfId="0" applyNumberFormat="1" applyFont="1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2" fontId="0" fillId="0" borderId="0" xfId="0" applyNumberFormat="1" applyAlignment="1">
      <alignment/>
    </xf>
    <xf numFmtId="8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9" fontId="7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169" fontId="7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6" fillId="0" borderId="0" xfId="0" applyFont="1" applyAlignment="1">
      <alignment/>
    </xf>
    <xf numFmtId="9" fontId="6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4" fontId="7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169" fontId="7" fillId="0" borderId="0" xfId="0" applyNumberFormat="1" applyFont="1" applyBorder="1" applyAlignment="1">
      <alignment/>
    </xf>
    <xf numFmtId="5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42" fontId="2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0" fillId="0" borderId="0" xfId="0" applyFont="1" applyAlignment="1" quotePrefix="1">
      <alignment/>
    </xf>
    <xf numFmtId="5" fontId="0" fillId="0" borderId="0" xfId="0" applyNumberFormat="1" applyFont="1" applyAlignment="1">
      <alignment/>
    </xf>
    <xf numFmtId="7" fontId="6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6" fontId="0" fillId="0" borderId="0" xfId="0" applyNumberFormat="1" applyFont="1" applyAlignment="1">
      <alignment/>
    </xf>
    <xf numFmtId="0" fontId="0" fillId="0" borderId="0" xfId="0" applyFont="1" applyAlignment="1">
      <alignment/>
    </xf>
    <xf numFmtId="6" fontId="2" fillId="0" borderId="11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0" fillId="0" borderId="0" xfId="0" applyNumberFormat="1" applyFont="1" applyBorder="1" applyAlignment="1">
      <alignment/>
    </xf>
    <xf numFmtId="6" fontId="0" fillId="0" borderId="10" xfId="0" applyNumberFormat="1" applyBorder="1" applyAlignment="1">
      <alignment/>
    </xf>
    <xf numFmtId="6" fontId="0" fillId="0" borderId="10" xfId="0" applyNumberFormat="1" applyBorder="1" applyAlignment="1">
      <alignment horizontal="right"/>
    </xf>
    <xf numFmtId="8" fontId="0" fillId="0" borderId="0" xfId="0" applyNumberFormat="1" applyBorder="1" applyAlignment="1">
      <alignment/>
    </xf>
    <xf numFmtId="8" fontId="0" fillId="0" borderId="10" xfId="0" applyNumberFormat="1" applyBorder="1" applyAlignment="1">
      <alignment/>
    </xf>
    <xf numFmtId="8" fontId="2" fillId="0" borderId="0" xfId="0" applyNumberFormat="1" applyFont="1" applyAlignment="1">
      <alignment/>
    </xf>
    <xf numFmtId="8" fontId="0" fillId="0" borderId="0" xfId="0" applyNumberFormat="1" applyAlignment="1">
      <alignment/>
    </xf>
    <xf numFmtId="8" fontId="2" fillId="0" borderId="0" xfId="0" applyNumberFormat="1" applyFont="1" applyAlignment="1">
      <alignment horizontal="center"/>
    </xf>
    <xf numFmtId="6" fontId="2" fillId="0" borderId="10" xfId="0" applyNumberFormat="1" applyFont="1" applyBorder="1" applyAlignment="1">
      <alignment/>
    </xf>
    <xf numFmtId="6" fontId="2" fillId="0" borderId="12" xfId="0" applyNumberFormat="1" applyFont="1" applyBorder="1" applyAlignment="1">
      <alignment/>
    </xf>
    <xf numFmtId="6" fontId="10" fillId="0" borderId="0" xfId="0" applyNumberFormat="1" applyFont="1" applyAlignment="1">
      <alignment/>
    </xf>
    <xf numFmtId="6" fontId="2" fillId="0" borderId="13" xfId="0" applyNumberFormat="1" applyFont="1" applyBorder="1" applyAlignment="1">
      <alignment/>
    </xf>
    <xf numFmtId="6" fontId="11" fillId="0" borderId="0" xfId="0" applyNumberFormat="1" applyFont="1" applyBorder="1" applyAlignment="1">
      <alignment/>
    </xf>
    <xf numFmtId="6" fontId="7" fillId="0" borderId="0" xfId="44" applyNumberFormat="1" applyFont="1" applyAlignment="1">
      <alignment/>
    </xf>
    <xf numFmtId="6" fontId="7" fillId="0" borderId="10" xfId="44" applyNumberFormat="1" applyFont="1" applyBorder="1" applyAlignment="1">
      <alignment/>
    </xf>
    <xf numFmtId="6" fontId="6" fillId="0" borderId="0" xfId="0" applyNumberFormat="1" applyFont="1" applyAlignment="1">
      <alignment/>
    </xf>
    <xf numFmtId="6" fontId="7" fillId="0" borderId="0" xfId="0" applyNumberFormat="1" applyFont="1" applyAlignment="1">
      <alignment/>
    </xf>
    <xf numFmtId="6" fontId="6" fillId="0" borderId="10" xfId="0" applyNumberFormat="1" applyFont="1" applyBorder="1" applyAlignment="1">
      <alignment horizontal="center"/>
    </xf>
    <xf numFmtId="6" fontId="6" fillId="0" borderId="0" xfId="44" applyNumberFormat="1" applyFont="1" applyAlignment="1">
      <alignment/>
    </xf>
    <xf numFmtId="6" fontId="6" fillId="0" borderId="10" xfId="0" applyNumberFormat="1" applyFont="1" applyFill="1" applyBorder="1" applyAlignment="1">
      <alignment horizontal="center"/>
    </xf>
    <xf numFmtId="6" fontId="7" fillId="0" borderId="0" xfId="0" applyNumberFormat="1" applyFont="1" applyFill="1" applyBorder="1" applyAlignment="1">
      <alignment horizontal="center"/>
    </xf>
    <xf numFmtId="6" fontId="7" fillId="0" borderId="0" xfId="0" applyNumberFormat="1" applyFont="1" applyFill="1" applyBorder="1" applyAlignment="1">
      <alignment/>
    </xf>
    <xf numFmtId="6" fontId="7" fillId="0" borderId="0" xfId="44" applyNumberFormat="1" applyFont="1" applyFill="1" applyAlignment="1">
      <alignment/>
    </xf>
    <xf numFmtId="6" fontId="7" fillId="0" borderId="0" xfId="0" applyNumberFormat="1" applyFont="1" applyFill="1" applyAlignment="1">
      <alignment/>
    </xf>
    <xf numFmtId="6" fontId="7" fillId="0" borderId="0" xfId="0" applyNumberFormat="1" applyFont="1" applyAlignment="1">
      <alignment/>
    </xf>
    <xf numFmtId="6" fontId="7" fillId="0" borderId="10" xfId="0" applyNumberFormat="1" applyFont="1" applyFill="1" applyBorder="1" applyAlignment="1">
      <alignment/>
    </xf>
    <xf numFmtId="6" fontId="7" fillId="0" borderId="10" xfId="0" applyNumberFormat="1" applyFont="1" applyFill="1" applyBorder="1" applyAlignment="1">
      <alignment/>
    </xf>
    <xf numFmtId="6" fontId="7" fillId="0" borderId="10" xfId="44" applyNumberFormat="1" applyFont="1" applyFill="1" applyBorder="1" applyAlignment="1">
      <alignment/>
    </xf>
    <xf numFmtId="6" fontId="6" fillId="0" borderId="0" xfId="0" applyNumberFormat="1" applyFont="1" applyFill="1" applyAlignment="1">
      <alignment/>
    </xf>
    <xf numFmtId="6" fontId="6" fillId="0" borderId="14" xfId="0" applyNumberFormat="1" applyFont="1" applyBorder="1" applyAlignment="1">
      <alignment/>
    </xf>
    <xf numFmtId="6" fontId="6" fillId="0" borderId="10" xfId="44" applyNumberFormat="1" applyFont="1" applyBorder="1" applyAlignment="1">
      <alignment horizontal="center"/>
    </xf>
    <xf numFmtId="6" fontId="7" fillId="0" borderId="0" xfId="44" applyNumberFormat="1" applyFont="1" applyBorder="1" applyAlignment="1">
      <alignment/>
    </xf>
    <xf numFmtId="6" fontId="7" fillId="33" borderId="0" xfId="0" applyNumberFormat="1" applyFont="1" applyFill="1" applyBorder="1" applyAlignment="1">
      <alignment/>
    </xf>
    <xf numFmtId="6" fontId="7" fillId="0" borderId="0" xfId="0" applyNumberFormat="1" applyFont="1" applyBorder="1" applyAlignment="1">
      <alignment/>
    </xf>
    <xf numFmtId="6" fontId="7" fillId="33" borderId="10" xfId="0" applyNumberFormat="1" applyFont="1" applyFill="1" applyBorder="1" applyAlignment="1">
      <alignment/>
    </xf>
    <xf numFmtId="6" fontId="7" fillId="0" borderId="10" xfId="0" applyNumberFormat="1" applyFont="1" applyBorder="1" applyAlignment="1">
      <alignment/>
    </xf>
    <xf numFmtId="6" fontId="7" fillId="0" borderId="0" xfId="0" applyNumberFormat="1" applyFont="1" applyBorder="1" applyAlignment="1">
      <alignment horizontal="right"/>
    </xf>
    <xf numFmtId="6" fontId="6" fillId="0" borderId="0" xfId="0" applyNumberFormat="1" applyFont="1" applyBorder="1" applyAlignment="1">
      <alignment/>
    </xf>
    <xf numFmtId="6" fontId="6" fillId="0" borderId="13" xfId="0" applyNumberFormat="1" applyFont="1" applyBorder="1" applyAlignment="1">
      <alignment/>
    </xf>
    <xf numFmtId="42" fontId="0" fillId="0" borderId="0" xfId="0" applyNumberFormat="1" applyFont="1" applyAlignment="1">
      <alignment/>
    </xf>
    <xf numFmtId="6" fontId="11" fillId="0" borderId="0" xfId="0" applyNumberFormat="1" applyFont="1" applyAlignment="1">
      <alignment/>
    </xf>
    <xf numFmtId="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view="pageLayout" zoomScale="90" zoomScaleSheetLayoutView="100" zoomScalePageLayoutView="90" workbookViewId="0" topLeftCell="A1">
      <selection activeCell="E16" sqref="E16"/>
    </sheetView>
  </sheetViews>
  <sheetFormatPr defaultColWidth="9.140625" defaultRowHeight="12.75"/>
  <cols>
    <col min="1" max="1" width="33.00390625" style="0" customWidth="1"/>
    <col min="2" max="2" width="5.421875" style="0" hidden="1" customWidth="1"/>
    <col min="3" max="3" width="11.8515625" style="0" customWidth="1"/>
    <col min="4" max="4" width="18.00390625" style="0" customWidth="1"/>
    <col min="5" max="5" width="14.28125" style="0" customWidth="1"/>
    <col min="6" max="6" width="13.00390625" style="0" customWidth="1"/>
    <col min="7" max="7" width="12.8515625" style="0" customWidth="1"/>
    <col min="8" max="8" width="12.28125" style="0" bestFit="1" customWidth="1"/>
  </cols>
  <sheetData>
    <row r="1" spans="1:8" ht="12.75">
      <c r="A1" s="14" t="s">
        <v>37</v>
      </c>
      <c r="B1" s="17"/>
      <c r="C1" s="29"/>
      <c r="D1" s="18" t="s">
        <v>41</v>
      </c>
      <c r="E1" s="18" t="s">
        <v>35</v>
      </c>
      <c r="F1" s="18" t="s">
        <v>42</v>
      </c>
      <c r="G1" s="18" t="s">
        <v>6</v>
      </c>
      <c r="H1" s="16"/>
    </row>
    <row r="2" spans="1:8" ht="12.75">
      <c r="A2" s="16" t="s">
        <v>66</v>
      </c>
      <c r="B2" s="17"/>
      <c r="C2" s="19"/>
      <c r="D2" s="58">
        <v>1431264</v>
      </c>
      <c r="E2" s="58">
        <f>Summary!B8</f>
        <v>1451264</v>
      </c>
      <c r="F2" s="58">
        <f>Summary!C8</f>
        <v>1451264</v>
      </c>
      <c r="G2" s="58">
        <f>E2-F2</f>
        <v>0</v>
      </c>
      <c r="H2" s="28"/>
    </row>
    <row r="3" spans="1:8" ht="12.75">
      <c r="A3" s="16" t="s">
        <v>58</v>
      </c>
      <c r="B3" s="17"/>
      <c r="C3" s="19"/>
      <c r="D3" s="58">
        <v>5373</v>
      </c>
      <c r="E3" s="58">
        <f>Summary!B15</f>
        <v>5373</v>
      </c>
      <c r="F3" s="58">
        <f>Summary!C15</f>
        <v>4958.17</v>
      </c>
      <c r="G3" s="58">
        <f>E3-F3</f>
        <v>414.8299999999999</v>
      </c>
      <c r="H3" s="28"/>
    </row>
    <row r="4" spans="1:8" ht="12.75">
      <c r="A4" s="16" t="s">
        <v>8</v>
      </c>
      <c r="B4" s="17"/>
      <c r="C4" s="19"/>
      <c r="D4" s="58">
        <v>77751</v>
      </c>
      <c r="E4" s="58">
        <f>Summary!B26</f>
        <v>77752</v>
      </c>
      <c r="F4" s="58">
        <f>Summary!C26</f>
        <v>72401.45</v>
      </c>
      <c r="G4" s="58">
        <f>E4-F4</f>
        <v>5350.550000000003</v>
      </c>
      <c r="H4" s="28"/>
    </row>
    <row r="5" spans="1:8" ht="12.75">
      <c r="A5" s="16" t="s">
        <v>67</v>
      </c>
      <c r="B5" s="17"/>
      <c r="C5" s="30"/>
      <c r="D5" s="59">
        <v>2343181</v>
      </c>
      <c r="E5" s="59">
        <f>Summary!B32</f>
        <v>2301700.1999999997</v>
      </c>
      <c r="F5" s="59">
        <f>Summary!C32</f>
        <v>1913006.36</v>
      </c>
      <c r="G5" s="59">
        <f>E5-F5</f>
        <v>388693.8399999996</v>
      </c>
      <c r="H5" s="28"/>
    </row>
    <row r="6" spans="1:8" ht="12.75">
      <c r="A6" s="16"/>
      <c r="B6" s="17"/>
      <c r="C6" s="20"/>
      <c r="D6" s="60">
        <f>SUM(D2:D5)</f>
        <v>3857569</v>
      </c>
      <c r="E6" s="60">
        <f>SUM(E2:E5)</f>
        <v>3836089.1999999997</v>
      </c>
      <c r="F6" s="60">
        <f>SUM(F2:F5)</f>
        <v>3441629.98</v>
      </c>
      <c r="G6" s="60">
        <f>SUM(G2:G5)</f>
        <v>394459.2199999996</v>
      </c>
      <c r="H6" s="16"/>
    </row>
    <row r="7" spans="1:8" ht="10.5" customHeight="1">
      <c r="A7" s="16"/>
      <c r="B7" s="17"/>
      <c r="C7" s="16"/>
      <c r="D7" s="61"/>
      <c r="E7" s="61"/>
      <c r="F7" s="61"/>
      <c r="G7" s="61"/>
      <c r="H7" s="16"/>
    </row>
    <row r="8" spans="1:8" ht="12.75">
      <c r="A8" s="14" t="s">
        <v>36</v>
      </c>
      <c r="B8" s="15">
        <v>0.06</v>
      </c>
      <c r="C8" s="14"/>
      <c r="D8" s="62" t="s">
        <v>3</v>
      </c>
      <c r="E8" s="62" t="s">
        <v>35</v>
      </c>
      <c r="F8" s="62" t="s">
        <v>5</v>
      </c>
      <c r="G8" s="62" t="s">
        <v>6</v>
      </c>
      <c r="H8" s="16"/>
    </row>
    <row r="9" spans="1:8" ht="12.75">
      <c r="A9" s="16" t="s">
        <v>68</v>
      </c>
      <c r="B9" s="17"/>
      <c r="C9" s="16"/>
      <c r="D9" s="61">
        <v>168000</v>
      </c>
      <c r="E9" s="61">
        <f>Summary!B9</f>
        <v>216108.87</v>
      </c>
      <c r="F9" s="61">
        <f>Summary!C9</f>
        <v>216108.87</v>
      </c>
      <c r="G9" s="58">
        <f>E9-F9</f>
        <v>0</v>
      </c>
      <c r="H9" s="16"/>
    </row>
    <row r="10" spans="1:8" ht="12.75">
      <c r="A10" s="16" t="s">
        <v>80</v>
      </c>
      <c r="B10" s="17"/>
      <c r="C10" s="16"/>
      <c r="D10" s="59">
        <v>45588</v>
      </c>
      <c r="E10" s="59">
        <f>Summary!B16</f>
        <v>37381</v>
      </c>
      <c r="F10" s="59">
        <f>Summary!C16</f>
        <v>37199.28</v>
      </c>
      <c r="G10" s="59">
        <f>E10-F10</f>
        <v>181.72000000000116</v>
      </c>
      <c r="H10" s="16"/>
    </row>
    <row r="11" spans="1:8" ht="12.75">
      <c r="A11" s="16"/>
      <c r="B11" s="17"/>
      <c r="C11" s="16"/>
      <c r="D11" s="60">
        <f>SUM(D9:D10)</f>
        <v>213588</v>
      </c>
      <c r="E11" s="60">
        <f>SUM(E9:E10)</f>
        <v>253489.87</v>
      </c>
      <c r="F11" s="60">
        <f>SUM(F9:F10)</f>
        <v>253308.15</v>
      </c>
      <c r="G11" s="60">
        <f>SUM(G9:G10)</f>
        <v>181.72000000000116</v>
      </c>
      <c r="H11" s="16"/>
    </row>
    <row r="12" spans="1:8" ht="9.75" customHeight="1">
      <c r="A12" s="16"/>
      <c r="B12" s="17"/>
      <c r="C12" s="16"/>
      <c r="D12" s="60"/>
      <c r="E12" s="60"/>
      <c r="F12" s="60"/>
      <c r="G12" s="63"/>
      <c r="H12" s="16"/>
    </row>
    <row r="13" spans="1:8" ht="12.75">
      <c r="A13" s="14" t="s">
        <v>81</v>
      </c>
      <c r="B13" s="15">
        <v>0.02</v>
      </c>
      <c r="C13" s="14"/>
      <c r="D13" s="64" t="s">
        <v>3</v>
      </c>
      <c r="E13" s="64" t="s">
        <v>35</v>
      </c>
      <c r="F13" s="64" t="s">
        <v>5</v>
      </c>
      <c r="G13" s="64" t="s">
        <v>6</v>
      </c>
      <c r="H13" s="16"/>
    </row>
    <row r="14" spans="1:8" ht="12.75">
      <c r="A14" s="14" t="s">
        <v>106</v>
      </c>
      <c r="B14" s="15"/>
      <c r="C14" s="39">
        <v>287346</v>
      </c>
      <c r="D14" s="65"/>
      <c r="E14" s="66"/>
      <c r="F14" s="66"/>
      <c r="G14" s="67"/>
      <c r="H14" s="16"/>
    </row>
    <row r="15" spans="1:8" ht="12.75">
      <c r="A15" s="14" t="s">
        <v>79</v>
      </c>
      <c r="B15" s="15"/>
      <c r="C15" s="39">
        <v>286919.51</v>
      </c>
      <c r="D15" s="65"/>
      <c r="E15" s="66"/>
      <c r="F15" s="66"/>
      <c r="G15" s="67"/>
      <c r="H15" s="16"/>
    </row>
    <row r="16" spans="1:8" ht="12.75">
      <c r="A16" s="16" t="s">
        <v>33</v>
      </c>
      <c r="B16" s="17"/>
      <c r="C16" s="16"/>
      <c r="D16" s="68">
        <v>0</v>
      </c>
      <c r="E16" s="61">
        <v>95637</v>
      </c>
      <c r="F16" s="69">
        <v>0</v>
      </c>
      <c r="G16" s="67">
        <f>E16-F16</f>
        <v>95637</v>
      </c>
      <c r="H16" s="16"/>
    </row>
    <row r="17" spans="1:8" ht="12.75">
      <c r="A17" s="16" t="s">
        <v>82</v>
      </c>
      <c r="B17" s="17"/>
      <c r="C17" s="16"/>
      <c r="D17" s="70">
        <v>0</v>
      </c>
      <c r="E17" s="71">
        <f>345+55703.61+6000+1130+130+130+130+130+195</f>
        <v>63893.61</v>
      </c>
      <c r="F17" s="71">
        <v>0</v>
      </c>
      <c r="G17" s="72">
        <f>E17-F17</f>
        <v>63893.61</v>
      </c>
      <c r="H17" s="16"/>
    </row>
    <row r="18" spans="1:8" ht="12.75">
      <c r="A18" s="16"/>
      <c r="B18" s="17"/>
      <c r="C18" s="16"/>
      <c r="D18" s="73">
        <f>SUM(D16:D17)</f>
        <v>0</v>
      </c>
      <c r="E18" s="73">
        <f>SUM(E16:E17)</f>
        <v>159530.61</v>
      </c>
      <c r="F18" s="73">
        <f>SUM(F16:F17)</f>
        <v>0</v>
      </c>
      <c r="G18" s="73">
        <f>SUM(G16:G17)</f>
        <v>159530.61</v>
      </c>
      <c r="H18" s="16"/>
    </row>
    <row r="19" spans="1:8" ht="11.25" customHeight="1">
      <c r="A19" s="16"/>
      <c r="B19" s="17"/>
      <c r="C19" s="16"/>
      <c r="D19" s="61"/>
      <c r="E19" s="61"/>
      <c r="F19" s="61"/>
      <c r="G19" s="61"/>
      <c r="H19" s="16"/>
    </row>
    <row r="20" spans="1:8" ht="13.5" thickBot="1">
      <c r="A20" s="21" t="s">
        <v>90</v>
      </c>
      <c r="B20" s="22">
        <f>SUM(B1:B13)</f>
        <v>0.08</v>
      </c>
      <c r="C20" s="21"/>
      <c r="D20" s="74">
        <f>D6+D11+D18</f>
        <v>4071157</v>
      </c>
      <c r="E20" s="74">
        <f>E6+E11+E18</f>
        <v>4249109.68</v>
      </c>
      <c r="F20" s="74">
        <f>F6+F11+F18</f>
        <v>3694938.13</v>
      </c>
      <c r="G20" s="74">
        <f>G6+G11+G18</f>
        <v>554171.5499999996</v>
      </c>
      <c r="H20" s="16"/>
    </row>
    <row r="21" spans="1:8" ht="13.5" thickTop="1">
      <c r="A21" s="16"/>
      <c r="B21" s="16"/>
      <c r="C21" s="16"/>
      <c r="D21" s="61"/>
      <c r="E21" s="61"/>
      <c r="F21" s="61"/>
      <c r="G21" s="61"/>
      <c r="H21" s="16"/>
    </row>
    <row r="22" spans="1:8" ht="12.75">
      <c r="A22" s="21" t="s">
        <v>30</v>
      </c>
      <c r="B22" s="21"/>
      <c r="C22" s="21"/>
      <c r="D22" s="62" t="s">
        <v>3</v>
      </c>
      <c r="E22" s="62" t="s">
        <v>35</v>
      </c>
      <c r="F22" s="62" t="s">
        <v>5</v>
      </c>
      <c r="G22" s="75" t="s">
        <v>6</v>
      </c>
      <c r="H22" s="16"/>
    </row>
    <row r="23" spans="1:8" ht="12.75">
      <c r="A23" s="23" t="s">
        <v>59</v>
      </c>
      <c r="B23" s="23"/>
      <c r="C23" s="23"/>
      <c r="D23" s="76">
        <v>1260</v>
      </c>
      <c r="E23" s="58">
        <f>Summary!B21+Summary!B28+Summary!B34</f>
        <v>357624.37</v>
      </c>
      <c r="F23" s="58">
        <f>Summary!C21+Summary!C28+Summary!C34</f>
        <v>190899.98</v>
      </c>
      <c r="G23" s="58">
        <f>E23-F23</f>
        <v>166724.38999999998</v>
      </c>
      <c r="H23" s="16"/>
    </row>
    <row r="24" spans="1:8" s="11" customFormat="1" ht="12.75">
      <c r="A24" s="24" t="s">
        <v>83</v>
      </c>
      <c r="B24" s="24"/>
      <c r="C24" s="24"/>
      <c r="D24" s="77">
        <v>63567</v>
      </c>
      <c r="E24" s="77">
        <f>Summary!B17</f>
        <v>71773.4</v>
      </c>
      <c r="F24" s="78">
        <f>Summary!C17</f>
        <v>71773.40000000001</v>
      </c>
      <c r="G24" s="58">
        <f>E24-F24</f>
        <v>0</v>
      </c>
      <c r="H24" s="16"/>
    </row>
    <row r="25" spans="1:8" s="11" customFormat="1" ht="13.5" customHeight="1">
      <c r="A25" s="24" t="s">
        <v>84</v>
      </c>
      <c r="B25" s="24"/>
      <c r="C25" s="24"/>
      <c r="D25" s="77">
        <f>96516.23+12134</f>
        <v>108650.23</v>
      </c>
      <c r="E25" s="77">
        <f>Summary!B10+Summary!B18+Summary!B27+Summary!B33</f>
        <v>120575.54000000001</v>
      </c>
      <c r="F25" s="78">
        <f>Summary!C10+Summary!C18+Summary!C27+Summary!C33</f>
        <v>16099.38</v>
      </c>
      <c r="G25" s="58">
        <f>E25-F25</f>
        <v>104476.16</v>
      </c>
      <c r="H25" s="16"/>
    </row>
    <row r="26" spans="1:8" s="11" customFormat="1" ht="13.5" customHeight="1">
      <c r="A26" s="24" t="s">
        <v>85</v>
      </c>
      <c r="B26" s="24"/>
      <c r="C26" s="24"/>
      <c r="D26" s="79">
        <f>272989.68</f>
        <v>272989.68</v>
      </c>
      <c r="E26" s="79">
        <f>Summary!B19</f>
        <v>260546.13</v>
      </c>
      <c r="F26" s="80">
        <f>Summary!C19</f>
        <v>1113.67</v>
      </c>
      <c r="G26" s="59">
        <f>E26-F26</f>
        <v>259432.46</v>
      </c>
      <c r="H26" s="16"/>
    </row>
    <row r="27" spans="1:8" s="2" customFormat="1" ht="12.75">
      <c r="A27" s="25"/>
      <c r="B27" s="25"/>
      <c r="C27" s="25"/>
      <c r="D27" s="60">
        <f>SUM(D23:D26)</f>
        <v>446466.91</v>
      </c>
      <c r="E27" s="60">
        <f>SUM(E23:E26)</f>
        <v>810519.4400000001</v>
      </c>
      <c r="F27" s="60">
        <f>SUM(F23:F26)</f>
        <v>279886.43</v>
      </c>
      <c r="G27" s="60">
        <f>SUM(G23:G26)</f>
        <v>530633.01</v>
      </c>
      <c r="H27" s="21"/>
    </row>
    <row r="28" spans="1:8" s="11" customFormat="1" ht="10.5" customHeight="1">
      <c r="A28" s="16"/>
      <c r="B28" s="16"/>
      <c r="C28" s="16"/>
      <c r="D28" s="61"/>
      <c r="E28" s="61"/>
      <c r="F28" s="61"/>
      <c r="G28" s="61"/>
      <c r="H28" s="16"/>
    </row>
    <row r="29" spans="1:8" ht="12.75">
      <c r="A29" s="26" t="s">
        <v>39</v>
      </c>
      <c r="B29" s="26"/>
      <c r="C29" s="26"/>
      <c r="D29" s="62" t="s">
        <v>31</v>
      </c>
      <c r="E29" s="62" t="s">
        <v>34</v>
      </c>
      <c r="F29" s="62" t="s">
        <v>5</v>
      </c>
      <c r="G29" s="62" t="s">
        <v>6</v>
      </c>
      <c r="H29" s="16"/>
    </row>
    <row r="30" spans="1:8" ht="12.75">
      <c r="A30" s="40" t="s">
        <v>60</v>
      </c>
      <c r="B30" s="26"/>
      <c r="C30" s="26"/>
      <c r="D30" s="81">
        <v>27398.55</v>
      </c>
      <c r="E30" s="81">
        <v>61979.38</v>
      </c>
      <c r="F30" s="81">
        <v>35129.09</v>
      </c>
      <c r="G30" s="81">
        <f>E30-F30</f>
        <v>26850.29</v>
      </c>
      <c r="H30" s="16"/>
    </row>
    <row r="31" spans="1:8" ht="12.75">
      <c r="A31" s="40" t="s">
        <v>61</v>
      </c>
      <c r="B31" s="26"/>
      <c r="C31" s="26"/>
      <c r="D31" s="81">
        <v>99391.75</v>
      </c>
      <c r="E31" s="81">
        <v>101287.99</v>
      </c>
      <c r="F31" s="81">
        <v>44830.27</v>
      </c>
      <c r="G31" s="81">
        <f>E31-F31</f>
        <v>56457.72000000001</v>
      </c>
      <c r="H31" s="16"/>
    </row>
    <row r="32" spans="1:8" s="6" customFormat="1" ht="12.75">
      <c r="A32" s="16" t="s">
        <v>62</v>
      </c>
      <c r="B32" s="16"/>
      <c r="C32" s="21"/>
      <c r="D32" s="61">
        <v>10979.4</v>
      </c>
      <c r="E32" s="61">
        <v>26111.74</v>
      </c>
      <c r="F32" s="61">
        <v>25190.14</v>
      </c>
      <c r="G32" s="61">
        <f>E32-F32</f>
        <v>921.6000000000022</v>
      </c>
      <c r="H32" s="21"/>
    </row>
    <row r="33" spans="1:8" ht="12.75">
      <c r="A33" s="16" t="s">
        <v>86</v>
      </c>
      <c r="B33" s="27"/>
      <c r="C33" s="27"/>
      <c r="D33" s="80">
        <v>111343.3</v>
      </c>
      <c r="E33" s="80">
        <f>Summary!B20</f>
        <v>186305.06</v>
      </c>
      <c r="F33" s="80">
        <f>Summary!C20</f>
        <v>169290.53</v>
      </c>
      <c r="G33" s="80">
        <f>E33-F33</f>
        <v>17014.53</v>
      </c>
      <c r="H33" s="16"/>
    </row>
    <row r="34" spans="1:8" ht="12.75">
      <c r="A34" s="21"/>
      <c r="B34" s="27"/>
      <c r="C34" s="27"/>
      <c r="D34" s="60">
        <f>SUM(D30:D33)</f>
        <v>249113</v>
      </c>
      <c r="E34" s="60">
        <f>SUM(E30:E33)</f>
        <v>375684.17</v>
      </c>
      <c r="F34" s="60">
        <f>SUM(F30:F33)</f>
        <v>274440.02999999997</v>
      </c>
      <c r="G34" s="60">
        <f>SUM(G30:G33)</f>
        <v>101244.14000000001</v>
      </c>
      <c r="H34" s="16"/>
    </row>
    <row r="35" spans="1:8" ht="12.75">
      <c r="A35" s="21"/>
      <c r="B35" s="27"/>
      <c r="C35" s="27"/>
      <c r="D35" s="60"/>
      <c r="E35" s="60"/>
      <c r="F35" s="60"/>
      <c r="G35" s="60"/>
      <c r="H35" s="16"/>
    </row>
    <row r="36" spans="1:8" s="2" customFormat="1" ht="13.5" thickBot="1">
      <c r="A36" s="21" t="s">
        <v>1</v>
      </c>
      <c r="B36" s="21"/>
      <c r="C36" s="21"/>
      <c r="D36" s="74">
        <f>D27+D34</f>
        <v>695579.9099999999</v>
      </c>
      <c r="E36" s="74">
        <f>E27+E34</f>
        <v>1186203.61</v>
      </c>
      <c r="F36" s="74">
        <f>F27+F34</f>
        <v>554326.46</v>
      </c>
      <c r="G36" s="74">
        <f>G27+G34</f>
        <v>631877.15</v>
      </c>
      <c r="H36" s="21"/>
    </row>
    <row r="37" spans="1:8" s="2" customFormat="1" ht="14.25" customHeight="1" thickTop="1">
      <c r="A37" s="21"/>
      <c r="B37" s="21"/>
      <c r="C37" s="21"/>
      <c r="D37" s="82"/>
      <c r="E37" s="82"/>
      <c r="F37" s="82"/>
      <c r="G37" s="82"/>
      <c r="H37" s="21"/>
    </row>
    <row r="38" spans="1:8" s="2" customFormat="1" ht="14.25" customHeight="1" thickBot="1">
      <c r="A38" s="21" t="s">
        <v>2</v>
      </c>
      <c r="B38" s="21"/>
      <c r="C38" s="21"/>
      <c r="D38" s="83">
        <f>D20+D36</f>
        <v>4766736.91</v>
      </c>
      <c r="E38" s="83">
        <f>E20+E36</f>
        <v>5435313.29</v>
      </c>
      <c r="F38" s="83">
        <f>F20+F36</f>
        <v>4249264.59</v>
      </c>
      <c r="G38" s="83">
        <f>G20+G36</f>
        <v>1186048.6999999997</v>
      </c>
      <c r="H38" s="21"/>
    </row>
    <row r="39" spans="1:7" ht="12.75" hidden="1">
      <c r="A39" s="16"/>
      <c r="B39" s="16"/>
      <c r="C39" s="16"/>
      <c r="D39" s="16"/>
      <c r="E39" s="16"/>
      <c r="F39" s="16"/>
      <c r="G39" s="12"/>
    </row>
    <row r="40" spans="1:7" ht="8.25" customHeight="1" thickTop="1">
      <c r="A40" s="16"/>
      <c r="B40" s="16"/>
      <c r="C40" s="16"/>
      <c r="D40" s="16"/>
      <c r="E40" s="16"/>
      <c r="F40" s="16"/>
      <c r="G40" s="12"/>
    </row>
    <row r="41" spans="1:7" ht="12.75">
      <c r="A41" s="21" t="s">
        <v>105</v>
      </c>
      <c r="B41" s="21"/>
      <c r="C41" s="21"/>
      <c r="D41" s="16"/>
      <c r="E41" s="16"/>
      <c r="F41" s="16"/>
      <c r="G41" s="12"/>
    </row>
    <row r="42" spans="1:7" ht="5.25" customHeight="1">
      <c r="A42" s="21"/>
      <c r="B42" s="21"/>
      <c r="C42" s="21"/>
      <c r="D42" s="16"/>
      <c r="E42" s="16"/>
      <c r="F42" s="16"/>
      <c r="G42" s="12"/>
    </row>
    <row r="43" spans="1:7" s="32" customFormat="1" ht="11.25">
      <c r="A43" s="32" t="s">
        <v>44</v>
      </c>
      <c r="G43" s="33"/>
    </row>
    <row r="44" spans="1:7" s="32" customFormat="1" ht="11.25">
      <c r="A44" s="32" t="s">
        <v>69</v>
      </c>
      <c r="G44" s="33"/>
    </row>
    <row r="45" spans="1:7" s="32" customFormat="1" ht="11.25">
      <c r="A45" s="32" t="s">
        <v>103</v>
      </c>
      <c r="G45" s="33"/>
    </row>
    <row r="46" spans="1:7" s="32" customFormat="1" ht="11.25">
      <c r="A46" s="32" t="s">
        <v>104</v>
      </c>
      <c r="G46" s="33"/>
    </row>
    <row r="47" spans="1:7" s="32" customFormat="1" ht="11.25">
      <c r="A47" s="32" t="s">
        <v>73</v>
      </c>
      <c r="G47" s="33"/>
    </row>
    <row r="48" spans="1:7" s="32" customFormat="1" ht="11.25">
      <c r="A48" s="32" t="s">
        <v>87</v>
      </c>
      <c r="G48" s="33"/>
    </row>
    <row r="49" spans="1:7" s="32" customFormat="1" ht="11.25">
      <c r="A49" s="32" t="s">
        <v>91</v>
      </c>
      <c r="G49" s="33"/>
    </row>
    <row r="50" spans="1:7" s="32" customFormat="1" ht="11.25">
      <c r="A50" s="34" t="s">
        <v>92</v>
      </c>
      <c r="B50" s="34"/>
      <c r="C50" s="34"/>
      <c r="G50" s="33"/>
    </row>
    <row r="51" spans="1:7" s="32" customFormat="1" ht="11.25">
      <c r="A51" s="34" t="s">
        <v>93</v>
      </c>
      <c r="B51" s="34"/>
      <c r="C51" s="34"/>
      <c r="G51" s="33"/>
    </row>
    <row r="52" spans="1:7" s="32" customFormat="1" ht="11.25">
      <c r="A52" s="32" t="s">
        <v>94</v>
      </c>
      <c r="B52" s="34"/>
      <c r="C52" s="34"/>
      <c r="G52" s="33"/>
    </row>
    <row r="53" spans="1:7" s="32" customFormat="1" ht="11.25">
      <c r="A53" s="32" t="s">
        <v>95</v>
      </c>
      <c r="G53" s="33"/>
    </row>
    <row r="54" spans="1:7" s="32" customFormat="1" ht="11.25" customHeight="1">
      <c r="A54" s="32" t="s">
        <v>107</v>
      </c>
      <c r="G54" s="33"/>
    </row>
    <row r="55" ht="14.25" customHeight="1">
      <c r="G55" s="12"/>
    </row>
    <row r="56" ht="12.75" customHeight="1">
      <c r="G56" s="12"/>
    </row>
    <row r="57" ht="12.75">
      <c r="G57" s="12"/>
    </row>
    <row r="58" ht="12.75">
      <c r="G58" s="12"/>
    </row>
    <row r="59" ht="12.75">
      <c r="G59" s="12"/>
    </row>
  </sheetData>
  <sheetProtection/>
  <printOptions horizontalCentered="1" verticalCentered="1"/>
  <pageMargins left="0.25" right="0.24" top="0.927083333333333" bottom="0.177083333333333" header="0.25" footer="0.3"/>
  <pageSetup horizontalDpi="600" verticalDpi="600" orientation="portrait" scale="93" r:id="rId1"/>
  <headerFooter alignWithMargins="0">
    <oddHeader>&amp;C&amp;"Arial,Bold"&amp;12Health Science Center Libraries (including Borland)&amp;10
  2009-2010 Budget
&amp;"Arial,Bold Italic"Year-To-Date 
June 30, 2010&amp;R
</oddHeader>
    <oddFooter>&amp;L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E30"/>
  <sheetViews>
    <sheetView zoomScalePageLayoutView="0" workbookViewId="0" topLeftCell="A16">
      <selection activeCell="D18" sqref="D18"/>
    </sheetView>
  </sheetViews>
  <sheetFormatPr defaultColWidth="9.140625" defaultRowHeight="12.75"/>
  <cols>
    <col min="1" max="1" width="34.57421875" style="0" customWidth="1"/>
    <col min="2" max="2" width="16.00390625" style="0" customWidth="1"/>
    <col min="3" max="3" width="15.421875" style="0" customWidth="1"/>
    <col min="4" max="4" width="15.7109375" style="0" customWidth="1"/>
    <col min="5" max="5" width="12.140625" style="0" customWidth="1"/>
  </cols>
  <sheetData>
    <row r="3" ht="12.75">
      <c r="A3" s="2" t="s">
        <v>53</v>
      </c>
    </row>
    <row r="4" s="7" customFormat="1" ht="12.75"/>
    <row r="5" spans="1:2" ht="12.75">
      <c r="A5" s="13" t="s">
        <v>45</v>
      </c>
      <c r="B5" s="7" t="s">
        <v>32</v>
      </c>
    </row>
    <row r="6" spans="1:4" ht="12.75">
      <c r="A6" s="11" t="s">
        <v>56</v>
      </c>
      <c r="B6" s="5">
        <v>63567.4</v>
      </c>
      <c r="C6" s="8"/>
      <c r="D6" s="8"/>
    </row>
    <row r="7" spans="1:4" s="2" customFormat="1" ht="12.75">
      <c r="A7" s="2" t="s">
        <v>55</v>
      </c>
      <c r="B7" s="53">
        <f>SUM(B6:B6)</f>
        <v>63567.4</v>
      </c>
      <c r="C7" s="35"/>
      <c r="D7" s="35"/>
    </row>
    <row r="8" spans="1:4" s="11" customFormat="1" ht="12.75">
      <c r="A8" s="11" t="s">
        <v>98</v>
      </c>
      <c r="B8" s="45">
        <v>50826.66</v>
      </c>
      <c r="C8" s="84"/>
      <c r="D8" s="84"/>
    </row>
    <row r="9" spans="1:4" s="2" customFormat="1" ht="12.75">
      <c r="A9" s="11" t="s">
        <v>65</v>
      </c>
      <c r="B9" s="85">
        <v>12740.74</v>
      </c>
      <c r="C9" s="35"/>
      <c r="D9" s="35"/>
    </row>
    <row r="10" spans="1:4" s="2" customFormat="1" ht="13.5" thickBot="1">
      <c r="A10" s="2" t="s">
        <v>99</v>
      </c>
      <c r="B10" s="56">
        <f>B7-B8-B9</f>
        <v>0</v>
      </c>
      <c r="C10" s="35"/>
      <c r="D10" s="35"/>
    </row>
    <row r="11" spans="1:4" s="11" customFormat="1" ht="13.5" thickTop="1">
      <c r="A11" s="11" t="s">
        <v>100</v>
      </c>
      <c r="B11" s="41">
        <v>0</v>
      </c>
      <c r="C11" s="84"/>
      <c r="D11" s="84"/>
    </row>
    <row r="12" spans="1:4" ht="12.75">
      <c r="A12" s="11" t="s">
        <v>57</v>
      </c>
      <c r="B12" s="85">
        <v>0</v>
      </c>
      <c r="C12" s="8"/>
      <c r="D12" s="8"/>
    </row>
    <row r="13" spans="1:4" s="2" customFormat="1" ht="13.5" thickBot="1">
      <c r="A13" s="2" t="s">
        <v>46</v>
      </c>
      <c r="B13" s="54">
        <f>B10-B11-B12</f>
        <v>0</v>
      </c>
      <c r="C13" s="35"/>
      <c r="D13" s="35"/>
    </row>
    <row r="14" spans="1:5" ht="13.5" thickTop="1">
      <c r="A14" s="13"/>
      <c r="B14" s="5"/>
      <c r="C14" s="7"/>
      <c r="D14" s="7"/>
      <c r="E14" s="7"/>
    </row>
    <row r="15" spans="1:5" ht="12.75">
      <c r="A15" s="13" t="s">
        <v>76</v>
      </c>
      <c r="B15" s="5"/>
      <c r="C15" s="9"/>
      <c r="D15" s="7"/>
      <c r="E15" s="7"/>
    </row>
    <row r="16" spans="1:5" s="11" customFormat="1" ht="12.75">
      <c r="A16" s="11" t="s">
        <v>101</v>
      </c>
      <c r="B16" s="41">
        <v>8206</v>
      </c>
      <c r="C16" s="86"/>
      <c r="D16" s="87"/>
      <c r="E16" s="87"/>
    </row>
    <row r="17" spans="1:5" ht="12.75">
      <c r="A17" s="2" t="s">
        <v>55</v>
      </c>
      <c r="B17" s="53">
        <v>8206</v>
      </c>
      <c r="C17" s="7"/>
      <c r="D17" s="7"/>
      <c r="E17" s="7"/>
    </row>
    <row r="18" spans="1:5" ht="12.75">
      <c r="A18" s="11" t="s">
        <v>77</v>
      </c>
      <c r="B18" s="85">
        <v>8206</v>
      </c>
      <c r="C18" s="7"/>
      <c r="D18" s="7"/>
      <c r="E18" s="7"/>
    </row>
    <row r="19" spans="1:5" ht="12.75">
      <c r="A19" s="2" t="s">
        <v>102</v>
      </c>
      <c r="B19" s="4">
        <f>B17-B18</f>
        <v>0</v>
      </c>
      <c r="C19" s="7"/>
      <c r="D19" s="7"/>
      <c r="E19" s="7"/>
    </row>
    <row r="20" spans="1:5" ht="12.75">
      <c r="A20" s="11" t="s">
        <v>57</v>
      </c>
      <c r="B20" s="85">
        <v>0</v>
      </c>
      <c r="C20" s="7"/>
      <c r="D20" s="7"/>
      <c r="E20" s="7"/>
    </row>
    <row r="21" spans="1:5" ht="13.5" thickBot="1">
      <c r="A21" s="2" t="s">
        <v>78</v>
      </c>
      <c r="B21" s="54">
        <f>B17-B18-B20</f>
        <v>0</v>
      </c>
      <c r="C21" s="7"/>
      <c r="D21" s="7"/>
      <c r="E21" s="7"/>
    </row>
    <row r="22" ht="13.5" thickTop="1">
      <c r="B22" s="5"/>
    </row>
    <row r="23" spans="1:2" ht="12.75">
      <c r="A23" s="13" t="s">
        <v>47</v>
      </c>
      <c r="B23" s="5"/>
    </row>
    <row r="24" spans="1:2" ht="12.75">
      <c r="A24" s="2" t="s">
        <v>48</v>
      </c>
      <c r="B24" s="53">
        <f>B7+B17</f>
        <v>71773.4</v>
      </c>
    </row>
    <row r="25" spans="1:2" ht="15">
      <c r="A25" s="11" t="s">
        <v>49</v>
      </c>
      <c r="B25" s="55">
        <f>B8+B9+B18</f>
        <v>71773.4</v>
      </c>
    </row>
    <row r="26" spans="1:3" s="2" customFormat="1" ht="13.5" thickBot="1">
      <c r="A26" s="2" t="s">
        <v>50</v>
      </c>
      <c r="B26" s="56">
        <f>B24-B25</f>
        <v>0</v>
      </c>
      <c r="C26" s="31"/>
    </row>
    <row r="27" spans="1:2" s="2" customFormat="1" ht="13.5" thickTop="1">
      <c r="A27" s="11" t="s">
        <v>51</v>
      </c>
      <c r="B27" s="57">
        <f>B12+B20</f>
        <v>0</v>
      </c>
    </row>
    <row r="28" spans="1:2" s="2" customFormat="1" ht="13.5" thickBot="1">
      <c r="A28" s="2" t="s">
        <v>52</v>
      </c>
      <c r="B28" s="54">
        <f>B26-B27</f>
        <v>0</v>
      </c>
    </row>
    <row r="29" ht="13.5" thickTop="1">
      <c r="B29" s="36"/>
    </row>
    <row r="30" ht="12.75">
      <c r="B30" s="1"/>
    </row>
  </sheetData>
  <sheetProtection/>
  <printOptions/>
  <pageMargins left="0" right="0" top="0.75" bottom="0.5" header="0.5" footer="0.25"/>
  <pageSetup horizontalDpi="600" verticalDpi="600" orientation="portrait" r:id="rId1"/>
  <headerFooter alignWithMargins="0">
    <oddHeader>&amp;C&amp;"Arial,Bold"Year-To-Date
June 30,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5" sqref="F5:F15"/>
    </sheetView>
  </sheetViews>
  <sheetFormatPr defaultColWidth="9.140625" defaultRowHeight="12.75"/>
  <cols>
    <col min="1" max="1" width="15.140625" style="0" customWidth="1"/>
    <col min="2" max="2" width="35.140625" style="0" customWidth="1"/>
    <col min="3" max="3" width="14.28125" style="0" customWidth="1"/>
    <col min="4" max="4" width="12.57421875" style="0" customWidth="1"/>
    <col min="5" max="5" width="13.7109375" style="0" customWidth="1"/>
  </cols>
  <sheetData>
    <row r="1" ht="12.75">
      <c r="A1" s="6" t="s">
        <v>12</v>
      </c>
    </row>
    <row r="3" spans="1:5" s="9" customFormat="1" ht="12.75">
      <c r="A3" s="9" t="s">
        <v>9</v>
      </c>
      <c r="B3" s="9" t="s">
        <v>10</v>
      </c>
      <c r="C3" s="9" t="s">
        <v>3</v>
      </c>
      <c r="D3" s="9" t="s">
        <v>11</v>
      </c>
      <c r="E3" s="9" t="s">
        <v>7</v>
      </c>
    </row>
    <row r="5" spans="1:6" ht="12.75">
      <c r="A5" s="37" t="s">
        <v>70</v>
      </c>
      <c r="B5" s="11" t="s">
        <v>64</v>
      </c>
      <c r="C5" s="48">
        <v>9292.12</v>
      </c>
      <c r="D5" s="48">
        <v>0</v>
      </c>
      <c r="E5" s="48">
        <f>C5-D5</f>
        <v>9292.12</v>
      </c>
      <c r="F5" s="11"/>
    </row>
    <row r="6" spans="1:7" ht="12.75">
      <c r="A6" s="37" t="s">
        <v>74</v>
      </c>
      <c r="B6" s="11" t="s">
        <v>75</v>
      </c>
      <c r="C6" s="48">
        <v>305222</v>
      </c>
      <c r="D6" s="48">
        <f>21349.87+16071.87+18202.3+18102.37+18175.19+27262.81+18175.24+21742.4</f>
        <v>159082.05</v>
      </c>
      <c r="E6" s="48">
        <f>C6-D6</f>
        <v>146139.95</v>
      </c>
      <c r="F6" s="11"/>
      <c r="G6" s="11"/>
    </row>
    <row r="7" spans="1:6" ht="12.75">
      <c r="A7" s="37" t="s">
        <v>88</v>
      </c>
      <c r="B7" s="11" t="s">
        <v>89</v>
      </c>
      <c r="C7" s="48">
        <v>6000</v>
      </c>
      <c r="D7" s="48">
        <v>714.7</v>
      </c>
      <c r="E7" s="48">
        <f>C7-D7</f>
        <v>5285.3</v>
      </c>
      <c r="F7" s="11"/>
    </row>
    <row r="8" spans="1:6" ht="12.75">
      <c r="A8" s="37" t="s">
        <v>96</v>
      </c>
      <c r="B8" s="11" t="s">
        <v>89</v>
      </c>
      <c r="C8" s="48">
        <v>6000</v>
      </c>
      <c r="D8" s="48">
        <v>0</v>
      </c>
      <c r="E8" s="48">
        <f>C8-D8</f>
        <v>6000</v>
      </c>
      <c r="F8" s="11"/>
    </row>
    <row r="9" spans="1:7" ht="12.75">
      <c r="A9" s="37" t="s">
        <v>97</v>
      </c>
      <c r="B9" s="11" t="s">
        <v>63</v>
      </c>
      <c r="C9" s="49">
        <v>30000</v>
      </c>
      <c r="D9" s="49">
        <f>27096.71+2902.52+0.3</f>
        <v>29999.53</v>
      </c>
      <c r="E9" s="49">
        <f>C9-D9</f>
        <v>0.47000000000116415</v>
      </c>
      <c r="F9" s="11"/>
      <c r="G9" s="11"/>
    </row>
    <row r="10" spans="2:5" ht="12.75">
      <c r="B10" s="6" t="s">
        <v>16</v>
      </c>
      <c r="C10" s="50">
        <f>SUM(C5:C9)</f>
        <v>356514.12</v>
      </c>
      <c r="D10" s="50">
        <f>SUM(D5:D9)</f>
        <v>189796.28</v>
      </c>
      <c r="E10" s="50">
        <f>SUM(E5:E9)</f>
        <v>166717.84</v>
      </c>
    </row>
    <row r="11" spans="3:5" ht="12.75">
      <c r="C11" s="51"/>
      <c r="D11" s="51"/>
      <c r="E11" s="51"/>
    </row>
    <row r="12" spans="3:5" ht="12.75">
      <c r="C12" s="51"/>
      <c r="D12" s="51"/>
      <c r="E12" s="51"/>
    </row>
    <row r="13" spans="1:5" ht="12.75">
      <c r="A13" s="6" t="s">
        <v>13</v>
      </c>
      <c r="C13" s="51"/>
      <c r="D13" s="51"/>
      <c r="E13" s="51"/>
    </row>
    <row r="14" spans="3:5" ht="12.75">
      <c r="C14" s="52" t="s">
        <v>7</v>
      </c>
      <c r="D14" s="9" t="s">
        <v>5</v>
      </c>
      <c r="E14" s="9" t="s">
        <v>6</v>
      </c>
    </row>
    <row r="15" spans="1:6" ht="12.75">
      <c r="A15" t="s">
        <v>15</v>
      </c>
      <c r="B15" t="s">
        <v>14</v>
      </c>
      <c r="C15" s="49">
        <f>1260.25-150</f>
        <v>1110.25</v>
      </c>
      <c r="D15" s="49">
        <v>1103.7</v>
      </c>
      <c r="E15" s="49">
        <f>C15-D15</f>
        <v>6.5499999999999545</v>
      </c>
      <c r="F15" s="11"/>
    </row>
    <row r="16" spans="1:6" s="6" customFormat="1" ht="12.75">
      <c r="A16" s="10"/>
      <c r="B16" s="6" t="s">
        <v>17</v>
      </c>
      <c r="C16" s="50">
        <f>SUM(C15:C15)</f>
        <v>1110.25</v>
      </c>
      <c r="D16" s="50">
        <f>SUM(D15:D15)</f>
        <v>1103.7</v>
      </c>
      <c r="E16" s="51">
        <f>SUM(E15:E15)</f>
        <v>6.5499999999999545</v>
      </c>
      <c r="F16" s="2"/>
    </row>
    <row r="17" spans="3:5" ht="12.75">
      <c r="C17" s="51"/>
      <c r="D17" s="51"/>
      <c r="E17" s="50"/>
    </row>
    <row r="18" spans="2:5" s="6" customFormat="1" ht="12.75">
      <c r="B18" s="6" t="s">
        <v>18</v>
      </c>
      <c r="C18" s="50">
        <f>C10+C16</f>
        <v>357624.37</v>
      </c>
      <c r="D18" s="50">
        <f>D10+D16</f>
        <v>190899.98</v>
      </c>
      <c r="E18" s="50">
        <f>E10+E16</f>
        <v>166724.38999999998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&amp;C&amp;"Arial,Bold"Year-To-Date
June 30, 2010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G46"/>
  <sheetViews>
    <sheetView tabSelected="1" zoomScalePageLayoutView="0" workbookViewId="0" topLeftCell="A17">
      <selection activeCell="A43" sqref="A43"/>
    </sheetView>
  </sheetViews>
  <sheetFormatPr defaultColWidth="9.140625" defaultRowHeight="12.75"/>
  <cols>
    <col min="1" max="1" width="39.00390625" style="0" customWidth="1"/>
    <col min="2" max="4" width="15.7109375" style="0" customWidth="1"/>
    <col min="5" max="5" width="13.28125" style="0" customWidth="1"/>
    <col min="6" max="6" width="10.7109375" style="0" bestFit="1" customWidth="1"/>
  </cols>
  <sheetData>
    <row r="4" spans="1:5" ht="12.75">
      <c r="A4" s="2" t="s">
        <v>38</v>
      </c>
      <c r="B4" s="2"/>
      <c r="C4" s="2"/>
      <c r="D4" s="2"/>
      <c r="E4" s="2"/>
    </row>
    <row r="5" spans="1:5" ht="12.75">
      <c r="A5" s="2"/>
      <c r="B5" s="2"/>
      <c r="C5" s="2"/>
      <c r="D5" s="2"/>
      <c r="E5" s="2"/>
    </row>
    <row r="7" spans="1:4" ht="12.75">
      <c r="A7" s="2" t="s">
        <v>0</v>
      </c>
      <c r="B7" s="3" t="s">
        <v>4</v>
      </c>
      <c r="C7" s="3" t="s">
        <v>23</v>
      </c>
      <c r="D7" s="3" t="s">
        <v>6</v>
      </c>
    </row>
    <row r="8" spans="1:7" ht="12.75">
      <c r="A8" t="s">
        <v>24</v>
      </c>
      <c r="B8" s="5">
        <f>1406264+25000+20000</f>
        <v>1451264</v>
      </c>
      <c r="C8" s="5">
        <f>1406264+25000+20000</f>
        <v>1451264</v>
      </c>
      <c r="D8" s="5">
        <f>B8-C8</f>
        <v>0</v>
      </c>
      <c r="E8" s="11"/>
      <c r="F8" s="11"/>
      <c r="G8" s="11"/>
    </row>
    <row r="9" spans="1:5" ht="12.75">
      <c r="A9" t="s">
        <v>20</v>
      </c>
      <c r="B9" s="5">
        <f>108.87+168000+48000</f>
        <v>216108.87</v>
      </c>
      <c r="C9" s="5">
        <f>168108.87+48000</f>
        <v>216108.87</v>
      </c>
      <c r="D9" s="5">
        <f>B9-C9</f>
        <v>0</v>
      </c>
      <c r="E9" s="11"/>
    </row>
    <row r="10" spans="1:5" ht="12.75">
      <c r="A10" t="s">
        <v>21</v>
      </c>
      <c r="B10" s="5">
        <v>0</v>
      </c>
      <c r="C10" s="5">
        <v>0</v>
      </c>
      <c r="D10" s="5">
        <f>B10-C10</f>
        <v>0</v>
      </c>
      <c r="E10" s="11"/>
    </row>
    <row r="11" spans="1:5" ht="12.75">
      <c r="A11" s="11" t="s">
        <v>43</v>
      </c>
      <c r="B11" s="5">
        <v>0</v>
      </c>
      <c r="C11" s="5">
        <v>0</v>
      </c>
      <c r="D11" s="5">
        <f>B11-C11</f>
        <v>0</v>
      </c>
      <c r="E11" s="11"/>
    </row>
    <row r="12" spans="2:4" ht="12.75">
      <c r="B12" s="43">
        <f>SUM(B8:B11)</f>
        <v>1667372.87</v>
      </c>
      <c r="C12" s="43">
        <f>SUM(C8:C11)</f>
        <v>1667372.87</v>
      </c>
      <c r="D12" s="43">
        <f>SUM(D8:D11)</f>
        <v>0</v>
      </c>
    </row>
    <row r="13" spans="2:6" ht="12.75">
      <c r="B13" s="5"/>
      <c r="C13" s="5"/>
      <c r="D13" s="5"/>
      <c r="F13" s="5"/>
    </row>
    <row r="14" spans="1:4" ht="12.75">
      <c r="A14" s="2" t="s">
        <v>28</v>
      </c>
      <c r="B14" s="5"/>
      <c r="C14" s="5"/>
      <c r="D14" s="5"/>
    </row>
    <row r="15" spans="1:6" ht="12.75">
      <c r="A15" t="s">
        <v>24</v>
      </c>
      <c r="B15" s="5">
        <v>5373</v>
      </c>
      <c r="C15" s="5">
        <f>2911.17+2047</f>
        <v>4958.17</v>
      </c>
      <c r="D15" s="5">
        <f aca="true" t="shared" si="0" ref="D15:D22">B15-C15</f>
        <v>414.8299999999999</v>
      </c>
      <c r="E15" s="11"/>
      <c r="F15" s="11"/>
    </row>
    <row r="16" spans="1:5" ht="12.75">
      <c r="A16" t="s">
        <v>25</v>
      </c>
      <c r="B16" s="5">
        <v>37381</v>
      </c>
      <c r="C16" s="5">
        <v>37199.28</v>
      </c>
      <c r="D16" s="5">
        <f t="shared" si="0"/>
        <v>181.72000000000116</v>
      </c>
      <c r="E16" s="11"/>
    </row>
    <row r="17" spans="1:7" ht="12.75">
      <c r="A17" t="s">
        <v>22</v>
      </c>
      <c r="B17" s="5">
        <f>12778.67+9219.05+41569.68+8206</f>
        <v>71773.4</v>
      </c>
      <c r="C17" s="5">
        <f>12706.98+38119.68+8206+12740.74</f>
        <v>71773.40000000001</v>
      </c>
      <c r="D17" s="5">
        <f>B17-C17</f>
        <v>0</v>
      </c>
      <c r="E17" s="11"/>
      <c r="F17" s="41"/>
      <c r="G17" s="11"/>
    </row>
    <row r="18" spans="1:6" ht="12.75">
      <c r="A18" s="11" t="s">
        <v>71</v>
      </c>
      <c r="B18" s="5">
        <f>13.64+12115.45+2.53+7221.45+99222.47-3461.52-287.79-731.1-1154.25</f>
        <v>112940.88</v>
      </c>
      <c r="C18" s="41">
        <v>8465.13</v>
      </c>
      <c r="D18" s="5">
        <f t="shared" si="0"/>
        <v>104475.75</v>
      </c>
      <c r="E18" s="11"/>
      <c r="F18" s="11"/>
    </row>
    <row r="19" spans="1:6" ht="12.75">
      <c r="A19" s="11" t="s">
        <v>72</v>
      </c>
      <c r="B19" s="5">
        <v>260546.13</v>
      </c>
      <c r="C19" s="41">
        <v>1113.67</v>
      </c>
      <c r="D19" s="5">
        <f t="shared" si="0"/>
        <v>259432.46</v>
      </c>
      <c r="E19" s="11"/>
      <c r="F19" s="11"/>
    </row>
    <row r="20" spans="1:6" ht="12.75">
      <c r="A20" s="11" t="s">
        <v>54</v>
      </c>
      <c r="B20" s="5">
        <v>186305.06</v>
      </c>
      <c r="C20" s="5">
        <f>160667.53+8623</f>
        <v>169290.53</v>
      </c>
      <c r="D20" s="5">
        <f>B20-C20</f>
        <v>17014.53</v>
      </c>
      <c r="E20" s="41"/>
      <c r="F20" s="11"/>
    </row>
    <row r="21" spans="1:6" ht="12.75">
      <c r="A21" t="s">
        <v>26</v>
      </c>
      <c r="B21" s="5">
        <f>9292.12+5000+2150+1110.25</f>
        <v>17552.370000000003</v>
      </c>
      <c r="C21" s="5">
        <v>1103.7</v>
      </c>
      <c r="D21" s="5">
        <f t="shared" si="0"/>
        <v>16448.670000000002</v>
      </c>
      <c r="E21" s="11"/>
      <c r="F21" s="11"/>
    </row>
    <row r="22" spans="1:7" ht="12.75">
      <c r="A22" t="s">
        <v>27</v>
      </c>
      <c r="B22" s="44">
        <f>26111.74+101287.99+61979.38</f>
        <v>189379.11000000002</v>
      </c>
      <c r="C22" s="45">
        <f>25190.14+44830.27+35129.09</f>
        <v>105149.5</v>
      </c>
      <c r="D22" s="44">
        <f t="shared" si="0"/>
        <v>84229.61000000002</v>
      </c>
      <c r="E22" s="45"/>
      <c r="F22" s="11"/>
      <c r="G22" s="11"/>
    </row>
    <row r="23" spans="2:4" ht="12.75">
      <c r="B23" s="43">
        <f>SUM(B15:B22)</f>
        <v>881250.95</v>
      </c>
      <c r="C23" s="43">
        <f>SUM(C15:C22)</f>
        <v>399053.38</v>
      </c>
      <c r="D23" s="43">
        <f>SUM(D15:D22)</f>
        <v>482197.57000000007</v>
      </c>
    </row>
    <row r="24" spans="2:4" ht="12.75">
      <c r="B24" s="5"/>
      <c r="C24" s="5"/>
      <c r="D24" s="5"/>
    </row>
    <row r="25" spans="1:4" ht="12.75">
      <c r="A25" s="2" t="s">
        <v>8</v>
      </c>
      <c r="B25" s="5"/>
      <c r="C25" s="5"/>
      <c r="D25" s="5"/>
    </row>
    <row r="26" spans="1:6" ht="12.75">
      <c r="A26" t="s">
        <v>24</v>
      </c>
      <c r="B26" s="5">
        <f>16081+61671</f>
        <v>77752</v>
      </c>
      <c r="C26" s="5">
        <f>12532.96+59868.49</f>
        <v>72401.45</v>
      </c>
      <c r="D26" s="5">
        <f>B26-C26</f>
        <v>5350.550000000003</v>
      </c>
      <c r="E26" s="11"/>
      <c r="F26" s="11"/>
    </row>
    <row r="27" spans="1:5" ht="12.75">
      <c r="A27" s="11" t="s">
        <v>71</v>
      </c>
      <c r="B27" s="5">
        <v>0</v>
      </c>
      <c r="C27" s="5">
        <v>0</v>
      </c>
      <c r="D27" s="5">
        <f>B27-C27</f>
        <v>0</v>
      </c>
      <c r="E27" s="11"/>
    </row>
    <row r="28" spans="1:5" ht="12.75">
      <c r="A28" s="11" t="s">
        <v>26</v>
      </c>
      <c r="B28" s="46">
        <v>4850</v>
      </c>
      <c r="C28" s="46">
        <f>714.7+0.3</f>
        <v>715</v>
      </c>
      <c r="D28" s="46">
        <f>B28-C28</f>
        <v>4135</v>
      </c>
      <c r="E28" s="11"/>
    </row>
    <row r="29" spans="2:4" ht="12.75">
      <c r="B29" s="4">
        <f>SUM(B26:B28)</f>
        <v>82602</v>
      </c>
      <c r="C29" s="4">
        <f>SUM(C26:C28)</f>
        <v>73116.45</v>
      </c>
      <c r="D29" s="4">
        <f>SUM(D26:D28)</f>
        <v>9485.550000000003</v>
      </c>
    </row>
    <row r="30" spans="2:4" ht="12.75">
      <c r="B30" s="5"/>
      <c r="C30" s="5"/>
      <c r="D30" s="5"/>
    </row>
    <row r="31" spans="1:4" ht="12.75">
      <c r="A31" s="2" t="s">
        <v>19</v>
      </c>
      <c r="B31" s="5"/>
      <c r="C31" s="5"/>
      <c r="D31" s="5"/>
    </row>
    <row r="32" spans="1:6" ht="12.75">
      <c r="A32" t="s">
        <v>24</v>
      </c>
      <c r="B32" s="5">
        <f>284573+1585512.42+54414.2+377200.58</f>
        <v>2301700.1999999997</v>
      </c>
      <c r="C32" s="5">
        <f>1583607.54+44999.87+284398.95</f>
        <v>1913006.36</v>
      </c>
      <c r="D32" s="5">
        <f>B32-C32</f>
        <v>388693.8399999996</v>
      </c>
      <c r="E32" s="11"/>
      <c r="F32" s="11"/>
    </row>
    <row r="33" spans="1:5" ht="12.75">
      <c r="A33" s="42" t="s">
        <v>71</v>
      </c>
      <c r="B33" s="5">
        <f>3461.52+2000+287.79+731.1+1154.25</f>
        <v>7634.660000000001</v>
      </c>
      <c r="C33" s="5">
        <v>7634.25</v>
      </c>
      <c r="D33" s="5">
        <f>B33-C33</f>
        <v>0.410000000000764</v>
      </c>
      <c r="E33" s="38"/>
    </row>
    <row r="34" spans="1:5" ht="12.75">
      <c r="A34" t="s">
        <v>26</v>
      </c>
      <c r="B34" s="46">
        <f>305222+30000</f>
        <v>335222</v>
      </c>
      <c r="C34" s="46">
        <f>21349.87+16071.87+18202.3+18102.37+45271.9+2902.52+27262.81+18175.24+21742.4</f>
        <v>189081.28</v>
      </c>
      <c r="D34" s="47">
        <f>B34-C34</f>
        <v>146140.72</v>
      </c>
      <c r="E34" s="11"/>
    </row>
    <row r="35" spans="2:4" ht="12.75">
      <c r="B35" s="4">
        <f>SUM(B32:B34)</f>
        <v>2644556.86</v>
      </c>
      <c r="C35" s="4">
        <f>SUM(C32:C34)</f>
        <v>2109721.89</v>
      </c>
      <c r="D35" s="4">
        <f>SUM(D32:D34)</f>
        <v>534834.9699999996</v>
      </c>
    </row>
    <row r="36" spans="2:4" ht="12.75">
      <c r="B36" s="4"/>
      <c r="C36" s="4"/>
      <c r="D36" s="4"/>
    </row>
    <row r="37" spans="1:4" ht="12.75">
      <c r="A37" s="2" t="s">
        <v>40</v>
      </c>
      <c r="B37" s="4">
        <f>'Bud Sum'!E18</f>
        <v>159530.61</v>
      </c>
      <c r="C37" s="4">
        <f>'Bud Sum'!F18</f>
        <v>0</v>
      </c>
      <c r="D37" s="4">
        <f>B37-C37</f>
        <v>159530.61</v>
      </c>
    </row>
    <row r="38" spans="2:4" ht="12.75">
      <c r="B38" s="4"/>
      <c r="C38" s="4"/>
      <c r="D38" s="4"/>
    </row>
    <row r="39" spans="1:4" ht="12.75">
      <c r="A39" s="6" t="s">
        <v>29</v>
      </c>
      <c r="B39" s="4">
        <f>B12+B23+B29+B35+B37</f>
        <v>5435313.29</v>
      </c>
      <c r="C39" s="4">
        <f>C12+C23+C29+C35+C37</f>
        <v>4249264.59</v>
      </c>
      <c r="D39" s="4">
        <f>D12+D23+D29+D35+D37</f>
        <v>1186048.6999999997</v>
      </c>
    </row>
    <row r="40" spans="2:4" ht="12.75">
      <c r="B40" s="4"/>
      <c r="C40" s="4"/>
      <c r="D40" s="4"/>
    </row>
    <row r="41" spans="2:4" ht="12.75">
      <c r="B41" s="5"/>
      <c r="C41" s="5"/>
      <c r="D41" s="5"/>
    </row>
    <row r="42" spans="2:5" ht="12.75">
      <c r="B42" s="5"/>
      <c r="C42" s="5"/>
      <c r="D42" s="5"/>
      <c r="E42" s="11"/>
    </row>
    <row r="43" spans="2:4" ht="12.75">
      <c r="B43" s="38"/>
      <c r="C43" s="38"/>
      <c r="D43" s="38"/>
    </row>
    <row r="44" spans="2:5" ht="12.75">
      <c r="B44" s="5"/>
      <c r="C44" s="5"/>
      <c r="D44" s="5"/>
      <c r="E44" s="11"/>
    </row>
    <row r="45" spans="2:4" ht="12.75">
      <c r="B45" s="5"/>
      <c r="C45" s="5"/>
      <c r="D45" s="5"/>
    </row>
    <row r="46" ht="12.75">
      <c r="C46" s="5"/>
    </row>
  </sheetData>
  <sheetProtection/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&amp;C&amp;"Arial,Bold"&amp;14Health Science Center Libraries&amp;10
&amp;12 2009-2010 Budget&amp;10
&amp;"Arial,Bold Italic"&amp;12Year-To-Date
June 30, 2010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 George A. Smathers Libraries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judruss</dc:creator>
  <cp:keywords/>
  <dc:description/>
  <cp:lastModifiedBy>mcleanc</cp:lastModifiedBy>
  <cp:lastPrinted>2010-08-04T13:41:36Z</cp:lastPrinted>
  <dcterms:created xsi:type="dcterms:W3CDTF">2007-09-20T15:13:24Z</dcterms:created>
  <dcterms:modified xsi:type="dcterms:W3CDTF">2010-08-05T13:19:25Z</dcterms:modified>
  <cp:category/>
  <cp:version/>
  <cp:contentType/>
  <cp:contentStatus/>
</cp:coreProperties>
</file>