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JStaples - Reporting and Grants\Fines and Fees (Discretionary) Reports\FY 20 - 21 Fines\"/>
    </mc:Choice>
  </mc:AlternateContent>
  <xr:revisionPtr revIDLastSave="0" documentId="13_ncr:1_{951CEB55-9384-499B-AB55-FA26B3D9F2B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L FY21" sheetId="1" r:id="rId1"/>
    <sheet name="UL Balances as of 043021" sheetId="3" r:id="rId2"/>
    <sheet name="HSCL FY21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87" i="1"/>
  <c r="F89" i="1"/>
  <c r="F31" i="1"/>
  <c r="F32" i="1" s="1"/>
  <c r="F59" i="1"/>
  <c r="D79" i="1"/>
  <c r="F81" i="1" s="1"/>
  <c r="F45" i="1" l="1"/>
  <c r="E1" i="3" l="1"/>
  <c r="E4" i="3"/>
  <c r="B1" i="1"/>
  <c r="F16" i="2" l="1"/>
  <c r="F17" i="2" s="1"/>
  <c r="F46" i="1" l="1"/>
  <c r="I93" i="1" l="1"/>
  <c r="F82" i="1"/>
  <c r="E50" i="1"/>
  <c r="B2" i="1" s="1"/>
  <c r="F93" i="1" s="1"/>
  <c r="E7" i="3" l="1"/>
  <c r="F21" i="2"/>
  <c r="F25" i="2" s="1"/>
  <c r="I87" i="1"/>
  <c r="F60" i="1"/>
</calcChain>
</file>

<file path=xl/sharedStrings.xml><?xml version="1.0" encoding="utf-8"?>
<sst xmlns="http://schemas.openxmlformats.org/spreadsheetml/2006/main" count="307" uniqueCount="202">
  <si>
    <t>Fines Budget</t>
  </si>
  <si>
    <t>55010300-101-CRRNT</t>
  </si>
  <si>
    <t>AREA</t>
  </si>
  <si>
    <t>CONTACT</t>
  </si>
  <si>
    <t>DESCRIPTION</t>
  </si>
  <si>
    <t>REQUESTED</t>
  </si>
  <si>
    <t>BUDGET</t>
  </si>
  <si>
    <t>EXPENDITURE</t>
  </si>
  <si>
    <t>GROVER #</t>
  </si>
  <si>
    <t>VOUCHER #</t>
  </si>
  <si>
    <t>DATE / COMMENTS</t>
  </si>
  <si>
    <t xml:space="preserve">Patrick Reakes </t>
  </si>
  <si>
    <t>ADM</t>
  </si>
  <si>
    <t>Val Minson</t>
  </si>
  <si>
    <t>DSP</t>
  </si>
  <si>
    <t>Perry Collins/P. Reakes</t>
  </si>
  <si>
    <t xml:space="preserve">FY20-21 Faculty Pffsl Dev Series </t>
  </si>
  <si>
    <t>Evan Wack</t>
  </si>
  <si>
    <t>Bibliotheca- New Self-Checkout Computer/Self-Checkout Machine</t>
  </si>
  <si>
    <t xml:space="preserve">Budget Requested and Spent </t>
  </si>
  <si>
    <t>Budget Remaining</t>
  </si>
  <si>
    <t>Brian Keith</t>
  </si>
  <si>
    <t>Ben Walker</t>
  </si>
  <si>
    <t xml:space="preserve">YTD Expenditures </t>
  </si>
  <si>
    <t>YTD Lib. Fines</t>
  </si>
  <si>
    <t>YTD Lib. Fines Corrections</t>
  </si>
  <si>
    <t>55170100-185-CRRNT</t>
  </si>
  <si>
    <t>Melissa Rethlefsen</t>
  </si>
  <si>
    <t>HSS</t>
  </si>
  <si>
    <t>Patrick Reakes/Peter Miller</t>
  </si>
  <si>
    <t>Stanchions for HSS</t>
  </si>
  <si>
    <t>Peter Miller</t>
  </si>
  <si>
    <t>Innerface Architectural Signage Inc. - Signage for Libraries</t>
  </si>
  <si>
    <t>HSS/MSL</t>
  </si>
  <si>
    <t>BK approval email 8/27/20</t>
  </si>
  <si>
    <t>HSCL</t>
  </si>
  <si>
    <t>Ye, Hao</t>
  </si>
  <si>
    <t>Genome Scientific Virtual Conference Registration</t>
  </si>
  <si>
    <t>Genome Scientific Virtual Conference Registration - Int'l Charge</t>
  </si>
  <si>
    <t>L. Eubanks PCARD</t>
  </si>
  <si>
    <t>PCARD</t>
  </si>
  <si>
    <t>CAT</t>
  </si>
  <si>
    <t>David Van Kleeck</t>
  </si>
  <si>
    <t>Honoraria - Panelist 10/13/20 Film Screening - Jill Baron</t>
  </si>
  <si>
    <t>Honoraria - Panelist 10/13/20 Film Screening - Oscar Cornejo Casares</t>
  </si>
  <si>
    <t xml:space="preserve">BK approval email 9/10/20 - Screening of Change the Subject </t>
  </si>
  <si>
    <t>HSCL Virtual Conferences Registrations as Requested</t>
  </si>
  <si>
    <t>VOUCHER                   #</t>
  </si>
  <si>
    <t>GROVER TICKET            #</t>
  </si>
  <si>
    <t>(AMH) ALL HSCL Virtual Conference Registrations - Email 10/8/20 -10/9/20</t>
  </si>
  <si>
    <t>Multiple Empl</t>
  </si>
  <si>
    <t>Fletcher Durant</t>
  </si>
  <si>
    <t>n/a</t>
  </si>
  <si>
    <t>PSV</t>
  </si>
  <si>
    <t>V0340035</t>
  </si>
  <si>
    <t>Bibliotheca PO/ New PO 2100819725 to replace closed PO 2000781927</t>
  </si>
  <si>
    <t>McCall-Wright</t>
  </si>
  <si>
    <t>Gainesville EBP and the Medical Librarian Meeting</t>
  </si>
  <si>
    <t>TA</t>
  </si>
  <si>
    <t>TA1016976</t>
  </si>
  <si>
    <t>BW approved email 10/12/20</t>
  </si>
  <si>
    <t>V0386360</t>
  </si>
  <si>
    <t>V0388236</t>
  </si>
  <si>
    <t>V0388193</t>
  </si>
  <si>
    <t>Stoyan, N.</t>
  </si>
  <si>
    <t>Univ of Iowa -Virtual Regist - Loss: building undergrad empathy</t>
  </si>
  <si>
    <t>M. Tennant</t>
  </si>
  <si>
    <t>Transforming Research Online Meeting - Virtual</t>
  </si>
  <si>
    <t>ER0001018952</t>
  </si>
  <si>
    <t>Shelia DeRoche</t>
  </si>
  <si>
    <t>IT 104623</t>
  </si>
  <si>
    <t>Sarah Moczygemba</t>
  </si>
  <si>
    <t>Pcard Greg - IT Grover 104403</t>
  </si>
  <si>
    <t>V0397418</t>
  </si>
  <si>
    <t>V0396454</t>
  </si>
  <si>
    <t>Eubanks Pcard - Txn 10/2020 TXN04947462</t>
  </si>
  <si>
    <t>06043573</t>
  </si>
  <si>
    <t>DLS</t>
  </si>
  <si>
    <t>PRM</t>
  </si>
  <si>
    <t>Victoria Miller/Stacey Ewing</t>
  </si>
  <si>
    <t>Pcard Greg - Grover 104770</t>
  </si>
  <si>
    <t>Amazon.com Camera Cases</t>
  </si>
  <si>
    <t>Everhour.com yearly subscription TXN04967089</t>
  </si>
  <si>
    <t>later.com (instagram marketing yearly subscription)  TXN04968539</t>
  </si>
  <si>
    <t>Patick Reakes</t>
  </si>
  <si>
    <t>LOEX Membership</t>
  </si>
  <si>
    <t>Pcard Greg - No Grover (email) Pat approved 12/16-12/17/20 email to Greg</t>
  </si>
  <si>
    <t>Kyle Chamblee</t>
  </si>
  <si>
    <t>Clipboards/Lanyards</t>
  </si>
  <si>
    <t>Pcard Greg - Amazon</t>
  </si>
  <si>
    <t>Andrea Glenn</t>
  </si>
  <si>
    <t>MSL</t>
  </si>
  <si>
    <t>Honorarium/Svcs - Seq Artists Workshop 1/15/21 - Virtual Drawing Workshop</t>
  </si>
  <si>
    <t>Grover 105104 / 104924 - Invoice 301</t>
  </si>
  <si>
    <t>V0457655</t>
  </si>
  <si>
    <t>HRS</t>
  </si>
  <si>
    <t>Twanna Hodge</t>
  </si>
  <si>
    <t>Registration - The Forgotten Constituancy - DEI Initiative</t>
  </si>
  <si>
    <t>M. Colson's PCARD - email 1/22/21</t>
  </si>
  <si>
    <t>Lyrasis Inc. V0397418 SO74</t>
  </si>
  <si>
    <t>Fedex Invoice 7-129-15628 SO74</t>
  </si>
  <si>
    <t>30 iPad sleeves</t>
  </si>
  <si>
    <t xml:space="preserve">Pcard, M. Tyler IT Grover </t>
  </si>
  <si>
    <t>TXN05003343</t>
  </si>
  <si>
    <t>TXN04986508</t>
  </si>
  <si>
    <t>Honoraria - Panelist 10/13/20 Film Screening - Sawyer Broadley</t>
  </si>
  <si>
    <t>V0394449</t>
  </si>
  <si>
    <t xml:space="preserve">BK approval email 9/10/20 - Screening of Change the Subject JE 0003594591 </t>
  </si>
  <si>
    <t>M Colson's Pcard - Lib Fiscal email 2/11/21</t>
  </si>
  <si>
    <t>Virtual Facilitation Tutor Training - Minson</t>
  </si>
  <si>
    <t>Tiffany Esteban</t>
  </si>
  <si>
    <t>Pcard Greg Krueger</t>
  </si>
  <si>
    <t>Wikidata 2021 March Institute - 9 employees</t>
  </si>
  <si>
    <t>Stacey Ewing</t>
  </si>
  <si>
    <t>PO Patterson Pope</t>
  </si>
  <si>
    <t>ACQ</t>
  </si>
  <si>
    <t>April Peebles</t>
  </si>
  <si>
    <t>ALA Registration</t>
  </si>
  <si>
    <t>Pcard Greg - ALA</t>
  </si>
  <si>
    <t>Megan Daly/Dan</t>
  </si>
  <si>
    <t>Honorarium - Peter Spirtes Virtual Event 2/5/21 Recent Dev- Auto Causal Learning</t>
  </si>
  <si>
    <t>Honorarium with Dept of Philosophy &amp; Statistics- Total $350. Libraries portion $150</t>
  </si>
  <si>
    <t>4/17/2020 email approval for Addt'l Pay-Sophia Acord, Monika Oli, Christine Voigt, Han Xu</t>
  </si>
  <si>
    <t xml:space="preserve">HR 600 completed by Tina </t>
  </si>
  <si>
    <t>Pcard Greg - niso.org</t>
  </si>
  <si>
    <t>Tara Cataldo</t>
  </si>
  <si>
    <t>V0502839</t>
  </si>
  <si>
    <t>C. Hough</t>
  </si>
  <si>
    <t>Intro to Dig Humanties - HarvardX Virtual Registration</t>
  </si>
  <si>
    <t>Eubank PCARD 3/23/21</t>
  </si>
  <si>
    <t>Sara Gonzalez</t>
  </si>
  <si>
    <t>IT 105985</t>
  </si>
  <si>
    <t>Remaining Balance</t>
  </si>
  <si>
    <t>B&amp;H Cart / Mike Tyler/ Req 142368383</t>
  </si>
  <si>
    <t>Chelsea Dinsmore</t>
  </si>
  <si>
    <t>BK approval email 4/6/21</t>
  </si>
  <si>
    <t>Hodge/Birch</t>
  </si>
  <si>
    <t>Public Performance Rights - 2 of 2</t>
  </si>
  <si>
    <t>Pcard-Krueger - Pat approved 4.7.21 email - his to be reimbursed by ABFS - Non Uf Affiliate</t>
  </si>
  <si>
    <t>Book trucks x3</t>
  </si>
  <si>
    <t>Chamblee/Ewing</t>
  </si>
  <si>
    <t>A. Glenn/T Cataldo</t>
  </si>
  <si>
    <t xml:space="preserve">Amazon - Book Club Collaboration </t>
  </si>
  <si>
    <t>Pcard Tyler - Amazon</t>
  </si>
  <si>
    <t>V0505262</t>
  </si>
  <si>
    <t>Paterson Pope, Inc. Battery Pack for Mobile Shelving PO 2100869842</t>
  </si>
  <si>
    <t>TXN05021706</t>
  </si>
  <si>
    <t>TXN05037776</t>
  </si>
  <si>
    <t>TXN05034962</t>
  </si>
  <si>
    <t>Shelving 258 LW</t>
  </si>
  <si>
    <t>TXN05034807</t>
  </si>
  <si>
    <t>TXN05035757</t>
  </si>
  <si>
    <t>Pcard Greg - Paypal</t>
  </si>
  <si>
    <t>Demco Book Trucks (x3) PO 2100879761</t>
  </si>
  <si>
    <t>Camera / Accessories PO 2100877615</t>
  </si>
  <si>
    <t>Camers Supplies - cable adapter go pro, video capture cards 06121916</t>
  </si>
  <si>
    <t>niso.org Registration - Virtual Conference 06120501</t>
  </si>
  <si>
    <t>Laura Spears</t>
  </si>
  <si>
    <t>HSP 2835 - JE to reverse 0003625853 04/16/21</t>
  </si>
  <si>
    <t>Public Performance Rights - 1 of 2</t>
  </si>
  <si>
    <t>TXN05043477</t>
  </si>
  <si>
    <t>TXN05045974</t>
  </si>
  <si>
    <t>V0518916</t>
  </si>
  <si>
    <t>TXN05060341</t>
  </si>
  <si>
    <t>06097595</t>
  </si>
  <si>
    <t>0003625853</t>
  </si>
  <si>
    <t>ACS</t>
  </si>
  <si>
    <t>Paul McDonough</t>
  </si>
  <si>
    <t>Mini Fridge for unit</t>
  </si>
  <si>
    <t>106538</t>
  </si>
  <si>
    <t xml:space="preserve">GK PCard amazon.com </t>
  </si>
  <si>
    <t>GK PCard payment 11/10/2020 - Email 12/8/20 (F Durant/J Barnett)</t>
  </si>
  <si>
    <t>Melissa Jerome</t>
  </si>
  <si>
    <t>Amazon - Self Adhesive Magnetic Sheets</t>
  </si>
  <si>
    <t>GK PCard amazon.com</t>
  </si>
  <si>
    <t>PCard charge - Expenses shared with MFOS Program Support total $2100</t>
  </si>
  <si>
    <t>Backstage Library Works Microfilm duplication  - Newsbank Digitization Project</t>
  </si>
  <si>
    <t>Dr. Melissa Adler Honoraria - DEIJ Speaker - "Change the Subject " Series 6.4.21</t>
  </si>
  <si>
    <t>Amazon - Folding Tables</t>
  </si>
  <si>
    <t>Alexandrea Glenn</t>
  </si>
  <si>
    <t>school.faciliator.com registration</t>
  </si>
  <si>
    <t>GK PCard school.facilitator.com</t>
  </si>
  <si>
    <t>Cynthia Digby</t>
  </si>
  <si>
    <t>Deposit   - 4629</t>
  </si>
  <si>
    <t>Public Performance Rights - 2 of 2  - REFUND ABFS Deposit # 4629 5/26/21</t>
  </si>
  <si>
    <t>Tropic Traditions</t>
  </si>
  <si>
    <t>Peter Miller Pcard Charge</t>
  </si>
  <si>
    <t>Greg Krueger Pcard Charge</t>
  </si>
  <si>
    <t>V0551932</t>
  </si>
  <si>
    <t>Amazon.com  - Plant pots</t>
  </si>
  <si>
    <t>Amazon.com - Plant pots</t>
  </si>
  <si>
    <t>Home Depot - planters</t>
  </si>
  <si>
    <t>ER 1031994</t>
  </si>
  <si>
    <t>B. Smith/BK appr email 5/25/21 - Proc'g Reimb O/E 6/21/22 $ 133.28</t>
  </si>
  <si>
    <t xml:space="preserve">2021 A4BL Training  - Virtual </t>
  </si>
  <si>
    <t>Katie Smith</t>
  </si>
  <si>
    <t>Talas - Conservation Supplies</t>
  </si>
  <si>
    <t>PO 2100888944 Backstage Library Works</t>
  </si>
  <si>
    <t>106390</t>
  </si>
  <si>
    <t>as of 06/25/21</t>
  </si>
  <si>
    <t>GK Pcard Talas/Diference accounted for in Pat's Money due to end of year timing</t>
  </si>
  <si>
    <t>GK Pcard Talas/See below Ben's budget due to end of year 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</si>
</sst>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0" xfId="0" applyFont="1" applyFill="1" applyBorder="1" applyAlignment="1"/>
    <xf numFmtId="44" fontId="2" fillId="2" borderId="0" xfId="0" applyNumberFormat="1" applyFont="1" applyFill="1" applyBorder="1" applyAlignment="1"/>
    <xf numFmtId="43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3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4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3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right" wrapText="1" shrinkToFit="1"/>
    </xf>
    <xf numFmtId="49" fontId="4" fillId="0" borderId="3" xfId="0" applyNumberFormat="1" applyFont="1" applyBorder="1" applyAlignment="1">
      <alignment horizontal="center" wrapText="1" shrinkToFit="1"/>
    </xf>
    <xf numFmtId="0" fontId="4" fillId="0" borderId="4" xfId="0" applyFont="1" applyBorder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/>
    <xf numFmtId="0" fontId="3" fillId="0" borderId="6" xfId="0" applyFont="1" applyBorder="1"/>
    <xf numFmtId="43" fontId="3" fillId="0" borderId="6" xfId="0" applyNumberFormat="1" applyFont="1" applyBorder="1"/>
    <xf numFmtId="164" fontId="3" fillId="0" borderId="6" xfId="0" applyNumberFormat="1" applyFont="1" applyBorder="1" applyAlignment="1">
      <alignment horizontal="right"/>
    </xf>
    <xf numFmtId="43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0" fontId="3" fillId="0" borderId="7" xfId="0" applyFont="1" applyBorder="1" applyAlignment="1"/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3" fontId="5" fillId="0" borderId="0" xfId="0" applyNumberFormat="1" applyFont="1" applyBorder="1"/>
    <xf numFmtId="44" fontId="7" fillId="0" borderId="0" xfId="0" applyNumberFormat="1" applyFont="1" applyBorder="1" applyAlignment="1">
      <alignment horizontal="right"/>
    </xf>
    <xf numFmtId="43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9" xfId="0" applyFont="1" applyBorder="1" applyAlignment="1"/>
    <xf numFmtId="0" fontId="5" fillId="0" borderId="0" xfId="0" applyFont="1"/>
    <xf numFmtId="0" fontId="9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right"/>
    </xf>
    <xf numFmtId="43" fontId="10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wrapText="1"/>
    </xf>
    <xf numFmtId="0" fontId="5" fillId="0" borderId="0" xfId="0" applyFont="1" applyFill="1"/>
    <xf numFmtId="4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4" fontId="7" fillId="0" borderId="0" xfId="0" applyNumberFormat="1" applyFont="1" applyFill="1" applyBorder="1"/>
    <xf numFmtId="43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 applyAlignment="1"/>
    <xf numFmtId="0" fontId="0" fillId="0" borderId="0" xfId="0" applyFill="1"/>
    <xf numFmtId="0" fontId="10" fillId="0" borderId="0" xfId="0" applyFont="1" applyFill="1"/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5" fillId="0" borderId="6" xfId="0" applyNumberFormat="1" applyFont="1" applyBorder="1"/>
    <xf numFmtId="164" fontId="5" fillId="0" borderId="6" xfId="0" applyNumberFormat="1" applyFont="1" applyBorder="1" applyAlignment="1">
      <alignment horizontal="right"/>
    </xf>
    <xf numFmtId="43" fontId="8" fillId="0" borderId="6" xfId="0" applyNumberFormat="1" applyFont="1" applyFill="1" applyBorder="1" applyAlignment="1">
      <alignment horizontal="right"/>
    </xf>
    <xf numFmtId="0" fontId="5" fillId="0" borderId="7" xfId="0" applyFont="1" applyBorder="1" applyAlignment="1"/>
    <xf numFmtId="0" fontId="6" fillId="0" borderId="8" xfId="0" applyFont="1" applyBorder="1" applyAlignment="1"/>
    <xf numFmtId="0" fontId="11" fillId="0" borderId="0" xfId="0" applyFont="1" applyBorder="1" applyAlignment="1">
      <alignment horizontal="left"/>
    </xf>
    <xf numFmtId="43" fontId="11" fillId="0" borderId="0" xfId="0" applyNumberFormat="1" applyFont="1" applyBorder="1"/>
    <xf numFmtId="4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/>
    </xf>
    <xf numFmtId="164" fontId="5" fillId="0" borderId="9" xfId="0" applyNumberFormat="1" applyFont="1" applyBorder="1" applyAlignment="1"/>
    <xf numFmtId="0" fontId="5" fillId="0" borderId="10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 applyAlignment="1">
      <alignment horizontal="left"/>
    </xf>
    <xf numFmtId="43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1" xfId="0" applyNumberFormat="1" applyFont="1" applyBorder="1" applyAlignment="1"/>
    <xf numFmtId="164" fontId="5" fillId="0" borderId="0" xfId="0" applyNumberFormat="1" applyFont="1" applyBorder="1"/>
    <xf numFmtId="43" fontId="8" fillId="0" borderId="0" xfId="0" applyNumberFormat="1" applyFont="1" applyBorder="1"/>
    <xf numFmtId="0" fontId="9" fillId="0" borderId="8" xfId="0" applyFont="1" applyFill="1" applyBorder="1" applyAlignment="1"/>
    <xf numFmtId="0" fontId="5" fillId="0" borderId="0" xfId="0" applyFont="1" applyFill="1" applyBorder="1"/>
    <xf numFmtId="43" fontId="7" fillId="0" borderId="0" xfId="0" applyNumberFormat="1" applyFont="1" applyFill="1" applyBorder="1"/>
    <xf numFmtId="0" fontId="10" fillId="0" borderId="0" xfId="0" applyFont="1" applyFill="1" applyBorder="1"/>
    <xf numFmtId="43" fontId="9" fillId="0" borderId="0" xfId="0" applyNumberFormat="1" applyFont="1" applyFill="1" applyBorder="1"/>
    <xf numFmtId="0" fontId="8" fillId="0" borderId="8" xfId="0" applyFont="1" applyBorder="1"/>
    <xf numFmtId="43" fontId="5" fillId="0" borderId="0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0" fontId="5" fillId="0" borderId="11" xfId="0" applyFont="1" applyBorder="1" applyAlignment="1"/>
    <xf numFmtId="164" fontId="5" fillId="0" borderId="0" xfId="0" applyNumberFormat="1" applyFont="1" applyBorder="1" applyAlignment="1"/>
    <xf numFmtId="43" fontId="5" fillId="0" borderId="0" xfId="0" applyNumberFormat="1" applyFont="1"/>
    <xf numFmtId="164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43" fontId="8" fillId="0" borderId="0" xfId="0" applyNumberFormat="1" applyFont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43" fontId="5" fillId="0" borderId="0" xfId="0" applyNumberFormat="1" applyFont="1" applyAlignment="1"/>
    <xf numFmtId="43" fontId="3" fillId="0" borderId="0" xfId="0" applyNumberFormat="1" applyFont="1"/>
    <xf numFmtId="164" fontId="3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65" fontId="13" fillId="0" borderId="0" xfId="1" applyNumberFormat="1" applyFont="1" applyFill="1" applyBorder="1"/>
    <xf numFmtId="8" fontId="2" fillId="2" borderId="0" xfId="0" applyNumberFormat="1" applyFont="1" applyFill="1" applyBorder="1" applyAlignment="1"/>
    <xf numFmtId="0" fontId="6" fillId="0" borderId="8" xfId="0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1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44" fontId="7" fillId="3" borderId="0" xfId="0" applyNumberFormat="1" applyFont="1" applyFill="1" applyBorder="1"/>
    <xf numFmtId="43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right"/>
    </xf>
    <xf numFmtId="0" fontId="5" fillId="3" borderId="9" xfId="0" applyFont="1" applyFill="1" applyBorder="1" applyAlignment="1"/>
    <xf numFmtId="0" fontId="10" fillId="4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44" fontId="7" fillId="4" borderId="0" xfId="0" applyNumberFormat="1" applyFont="1" applyFill="1" applyBorder="1"/>
    <xf numFmtId="43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9" fontId="5" fillId="4" borderId="0" xfId="0" applyNumberFormat="1" applyFont="1" applyFill="1" applyBorder="1" applyAlignment="1">
      <alignment horizontal="right"/>
    </xf>
    <xf numFmtId="0" fontId="14" fillId="4" borderId="9" xfId="0" applyFont="1" applyFill="1" applyBorder="1" applyAlignment="1"/>
    <xf numFmtId="0" fontId="9" fillId="3" borderId="8" xfId="0" applyFont="1" applyFill="1" applyBorder="1" applyAlignment="1">
      <alignment horizontal="left"/>
    </xf>
    <xf numFmtId="44" fontId="9" fillId="0" borderId="0" xfId="0" applyNumberFormat="1" applyFont="1" applyFill="1" applyBorder="1"/>
    <xf numFmtId="0" fontId="10" fillId="0" borderId="8" xfId="0" applyFont="1" applyFill="1" applyBorder="1" applyAlignment="1">
      <alignment horizontal="left"/>
    </xf>
    <xf numFmtId="0" fontId="14" fillId="0" borderId="9" xfId="0" applyFont="1" applyFill="1" applyBorder="1" applyAlignment="1"/>
    <xf numFmtId="0" fontId="15" fillId="0" borderId="9" xfId="0" applyFont="1" applyFill="1" applyBorder="1" applyAlignment="1">
      <alignment wrapText="1"/>
    </xf>
    <xf numFmtId="43" fontId="5" fillId="0" borderId="0" xfId="0" applyNumberFormat="1" applyFont="1" applyFill="1"/>
    <xf numFmtId="49" fontId="10" fillId="0" borderId="9" xfId="0" applyNumberFormat="1" applyFont="1" applyFill="1" applyBorder="1" applyAlignment="1"/>
    <xf numFmtId="0" fontId="0" fillId="0" borderId="0" xfId="0" applyFill="1" applyAlignment="1">
      <alignment horizontal="left" vertical="center"/>
    </xf>
    <xf numFmtId="43" fontId="10" fillId="0" borderId="0" xfId="0" applyNumberFormat="1" applyFont="1" applyFill="1"/>
    <xf numFmtId="0" fontId="9" fillId="5" borderId="8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43" fontId="10" fillId="5" borderId="0" xfId="0" applyNumberFormat="1" applyFont="1" applyFill="1" applyBorder="1"/>
    <xf numFmtId="164" fontId="10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49" fontId="10" fillId="5" borderId="0" xfId="0" applyNumberFormat="1" applyFont="1" applyFill="1" applyBorder="1" applyAlignment="1">
      <alignment horizontal="right" wrapText="1"/>
    </xf>
    <xf numFmtId="0" fontId="10" fillId="5" borderId="9" xfId="0" applyFont="1" applyFill="1" applyBorder="1" applyAlignment="1">
      <alignment wrapText="1"/>
    </xf>
    <xf numFmtId="0" fontId="5" fillId="5" borderId="0" xfId="0" applyFont="1" applyFill="1"/>
    <xf numFmtId="0" fontId="8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43" fontId="0" fillId="0" borderId="0" xfId="0" applyNumberFormat="1"/>
    <xf numFmtId="164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11" fillId="0" borderId="0" xfId="0" applyFont="1" applyFill="1"/>
    <xf numFmtId="2" fontId="3" fillId="0" borderId="6" xfId="0" applyNumberFormat="1" applyFont="1" applyBorder="1"/>
    <xf numFmtId="2" fontId="5" fillId="0" borderId="0" xfId="0" applyNumberFormat="1" applyFont="1" applyBorder="1"/>
    <xf numFmtId="2" fontId="10" fillId="0" borderId="0" xfId="0" applyNumberFormat="1" applyFont="1" applyFill="1" applyBorder="1"/>
    <xf numFmtId="2" fontId="5" fillId="0" borderId="0" xfId="0" applyNumberFormat="1" applyFont="1" applyFill="1" applyBorder="1"/>
    <xf numFmtId="2" fontId="5" fillId="3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5" borderId="8" xfId="0" applyFont="1" applyFill="1" applyBorder="1" applyAlignment="1"/>
    <xf numFmtId="0" fontId="5" fillId="5" borderId="0" xfId="0" applyFont="1" applyFill="1" applyBorder="1"/>
    <xf numFmtId="43" fontId="7" fillId="5" borderId="0" xfId="0" applyNumberFormat="1" applyFont="1" applyFill="1" applyBorder="1"/>
    <xf numFmtId="43" fontId="5" fillId="5" borderId="0" xfId="0" applyNumberFormat="1" applyFont="1" applyFill="1" applyBorder="1"/>
    <xf numFmtId="49" fontId="10" fillId="5" borderId="0" xfId="0" applyNumberFormat="1" applyFont="1" applyFill="1" applyBorder="1" applyAlignment="1">
      <alignment horizontal="right"/>
    </xf>
    <xf numFmtId="49" fontId="5" fillId="5" borderId="0" xfId="0" applyNumberFormat="1" applyFont="1" applyFill="1" applyBorder="1" applyAlignment="1">
      <alignment horizontal="right"/>
    </xf>
    <xf numFmtId="0" fontId="5" fillId="5" borderId="9" xfId="0" applyFont="1" applyFill="1" applyBorder="1" applyAlignment="1"/>
    <xf numFmtId="164" fontId="8" fillId="0" borderId="0" xfId="0" applyNumberFormat="1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IV95"/>
  <sheetViews>
    <sheetView tabSelected="1" zoomScale="80" zoomScaleNormal="80" workbookViewId="0">
      <pane ySplit="3" topLeftCell="A4" activePane="bottomLeft" state="frozen"/>
      <selection pane="bottomLeft" activeCell="I27" sqref="I27"/>
    </sheetView>
  </sheetViews>
  <sheetFormatPr defaultRowHeight="15" x14ac:dyDescent="0.25"/>
  <cols>
    <col min="1" max="1" width="16.85546875" bestFit="1" customWidth="1"/>
    <col min="2" max="2" width="28.140625" bestFit="1" customWidth="1"/>
    <col min="3" max="3" width="82.28515625" bestFit="1" customWidth="1"/>
    <col min="4" max="4" width="16.5703125" bestFit="1" customWidth="1"/>
    <col min="5" max="5" width="29" bestFit="1" customWidth="1"/>
    <col min="6" max="6" width="18.85546875" bestFit="1" customWidth="1"/>
    <col min="7" max="7" width="17" bestFit="1" customWidth="1"/>
    <col min="8" max="8" width="41.5703125" customWidth="1"/>
    <col min="9" max="9" width="91.5703125" bestFit="1" customWidth="1"/>
    <col min="10" max="10" width="10.140625" bestFit="1" customWidth="1"/>
  </cols>
  <sheetData>
    <row r="1" spans="1:256" s="9" customFormat="1" ht="15.75" x14ac:dyDescent="0.25">
      <c r="A1" s="1" t="s">
        <v>0</v>
      </c>
      <c r="B1" s="167">
        <f>78968+3192.52+6496.62</f>
        <v>88657.14</v>
      </c>
      <c r="C1" s="168" t="s">
        <v>1</v>
      </c>
      <c r="D1" s="3"/>
      <c r="E1" s="2"/>
      <c r="F1" s="5"/>
      <c r="G1" s="6"/>
      <c r="H1" s="7"/>
      <c r="I1" s="8"/>
    </row>
    <row r="2" spans="1:256" s="9" customFormat="1" ht="16.5" thickBot="1" x14ac:dyDescent="0.3">
      <c r="A2" s="10"/>
      <c r="B2" s="11">
        <f>E5+E35+E50+E64</f>
        <v>88657.14</v>
      </c>
      <c r="C2" s="10"/>
      <c r="D2" s="12"/>
      <c r="E2" s="13"/>
      <c r="F2" s="14"/>
      <c r="G2" s="15"/>
      <c r="H2" s="16"/>
      <c r="I2" s="17"/>
    </row>
    <row r="3" spans="1:256" s="26" customFormat="1" ht="26.65" customHeight="1" thickBot="1" x14ac:dyDescent="0.3">
      <c r="A3" s="18" t="s">
        <v>2</v>
      </c>
      <c r="B3" s="19" t="s">
        <v>3</v>
      </c>
      <c r="C3" s="19" t="s">
        <v>4</v>
      </c>
      <c r="D3" s="20" t="s">
        <v>5</v>
      </c>
      <c r="E3" s="21" t="s">
        <v>6</v>
      </c>
      <c r="F3" s="20" t="s">
        <v>7</v>
      </c>
      <c r="G3" s="22" t="s">
        <v>8</v>
      </c>
      <c r="H3" s="23" t="s">
        <v>9</v>
      </c>
      <c r="I3" s="24" t="s">
        <v>10</v>
      </c>
      <c r="J3" s="25"/>
    </row>
    <row r="4" spans="1:256" s="9" customFormat="1" ht="15.75" x14ac:dyDescent="0.25">
      <c r="A4" s="27"/>
      <c r="B4" s="28"/>
      <c r="C4" s="28"/>
      <c r="D4" s="170"/>
      <c r="E4" s="30"/>
      <c r="F4" s="31"/>
      <c r="G4" s="32"/>
      <c r="H4" s="33"/>
      <c r="I4" s="34"/>
    </row>
    <row r="5" spans="1:256" s="44" customFormat="1" x14ac:dyDescent="0.25">
      <c r="A5" s="35" t="s">
        <v>11</v>
      </c>
      <c r="B5" s="36">
        <v>30061520</v>
      </c>
      <c r="C5" s="37"/>
      <c r="D5" s="171"/>
      <c r="E5" s="39">
        <v>76157.14</v>
      </c>
      <c r="F5" s="40"/>
      <c r="G5" s="41"/>
      <c r="H5" s="42"/>
      <c r="I5" s="43"/>
    </row>
    <row r="6" spans="1:256" s="44" customFormat="1" x14ac:dyDescent="0.25">
      <c r="A6" s="35"/>
      <c r="B6" s="36"/>
      <c r="C6" s="37"/>
      <c r="D6" s="171"/>
      <c r="E6" s="39"/>
      <c r="F6" s="40"/>
      <c r="G6" s="41"/>
      <c r="H6" s="42"/>
      <c r="I6" s="43"/>
    </row>
    <row r="7" spans="1:256" s="53" customFormat="1" x14ac:dyDescent="0.25">
      <c r="A7" s="45" t="s">
        <v>12</v>
      </c>
      <c r="B7" s="46" t="s">
        <v>17</v>
      </c>
      <c r="C7" s="47" t="s">
        <v>18</v>
      </c>
      <c r="D7" s="172"/>
      <c r="E7" s="146"/>
      <c r="F7" s="79">
        <v>16456.5</v>
      </c>
      <c r="G7" s="80"/>
      <c r="H7" s="51" t="s">
        <v>54</v>
      </c>
      <c r="I7" s="52" t="s">
        <v>55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s="53" customFormat="1" x14ac:dyDescent="0.25">
      <c r="A8" s="45" t="s">
        <v>78</v>
      </c>
      <c r="B8" s="46" t="s">
        <v>71</v>
      </c>
      <c r="C8" s="55" t="s">
        <v>83</v>
      </c>
      <c r="D8" s="173"/>
      <c r="E8" s="56"/>
      <c r="F8" s="79">
        <v>290</v>
      </c>
      <c r="G8" s="50">
        <v>104403</v>
      </c>
      <c r="H8" s="58"/>
      <c r="I8" s="60" t="s">
        <v>72</v>
      </c>
    </row>
    <row r="9" spans="1:256" s="53" customFormat="1" x14ac:dyDescent="0.25">
      <c r="A9" s="45" t="s">
        <v>28</v>
      </c>
      <c r="B9" s="46" t="s">
        <v>79</v>
      </c>
      <c r="C9" s="55" t="s">
        <v>81</v>
      </c>
      <c r="D9" s="173"/>
      <c r="E9" s="56"/>
      <c r="F9" s="79">
        <v>128.80000000000001</v>
      </c>
      <c r="G9" s="50">
        <v>104770</v>
      </c>
      <c r="H9" s="58"/>
      <c r="I9" s="60" t="s">
        <v>80</v>
      </c>
    </row>
    <row r="10" spans="1:256" s="53" customFormat="1" x14ac:dyDescent="0.25">
      <c r="A10" s="45" t="s">
        <v>28</v>
      </c>
      <c r="B10" s="46" t="s">
        <v>84</v>
      </c>
      <c r="C10" s="55" t="s">
        <v>85</v>
      </c>
      <c r="D10" s="173"/>
      <c r="E10" s="56"/>
      <c r="F10" s="79">
        <v>102</v>
      </c>
      <c r="G10" s="50"/>
      <c r="H10" s="58" t="s">
        <v>104</v>
      </c>
      <c r="I10" s="60" t="s">
        <v>86</v>
      </c>
    </row>
    <row r="11" spans="1:256" s="53" customFormat="1" x14ac:dyDescent="0.25">
      <c r="A11" s="45"/>
      <c r="B11" s="46"/>
      <c r="C11" s="55"/>
      <c r="D11" s="173"/>
      <c r="E11" s="56"/>
      <c r="F11" s="79">
        <v>500</v>
      </c>
      <c r="G11" s="50"/>
      <c r="H11" s="58"/>
      <c r="I11" s="60"/>
    </row>
    <row r="12" spans="1:256" s="53" customFormat="1" x14ac:dyDescent="0.25">
      <c r="A12" s="45" t="s">
        <v>28</v>
      </c>
      <c r="B12" s="46"/>
      <c r="C12" s="47" t="s">
        <v>101</v>
      </c>
      <c r="D12" s="172"/>
      <c r="E12" s="146"/>
      <c r="F12" s="79">
        <v>449.7</v>
      </c>
      <c r="G12" s="80">
        <v>105392</v>
      </c>
      <c r="H12" s="51"/>
      <c r="I12" s="52" t="s">
        <v>102</v>
      </c>
    </row>
    <row r="13" spans="1:256" s="53" customFormat="1" x14ac:dyDescent="0.25">
      <c r="A13" s="45" t="s">
        <v>14</v>
      </c>
      <c r="B13" s="46" t="s">
        <v>15</v>
      </c>
      <c r="C13" s="163" t="s">
        <v>16</v>
      </c>
      <c r="D13" s="173"/>
      <c r="E13" s="56"/>
      <c r="F13" s="79">
        <v>4208</v>
      </c>
      <c r="G13" s="50"/>
      <c r="H13" s="164" t="s">
        <v>123</v>
      </c>
      <c r="I13" s="165" t="s">
        <v>122</v>
      </c>
    </row>
    <row r="14" spans="1:256" s="53" customFormat="1" x14ac:dyDescent="0.25">
      <c r="A14" s="45" t="s">
        <v>28</v>
      </c>
      <c r="B14" s="46" t="s">
        <v>113</v>
      </c>
      <c r="C14" s="47" t="s">
        <v>145</v>
      </c>
      <c r="D14" s="172"/>
      <c r="E14" s="146"/>
      <c r="F14" s="79">
        <v>1116.5999999999999</v>
      </c>
      <c r="G14" s="80">
        <v>105815</v>
      </c>
      <c r="H14" s="51" t="s">
        <v>144</v>
      </c>
      <c r="I14" s="52" t="s">
        <v>114</v>
      </c>
    </row>
    <row r="15" spans="1:256" s="53" customFormat="1" x14ac:dyDescent="0.25">
      <c r="A15" s="45" t="s">
        <v>12</v>
      </c>
      <c r="B15" s="46" t="s">
        <v>110</v>
      </c>
      <c r="C15" s="47" t="s">
        <v>112</v>
      </c>
      <c r="D15" s="172"/>
      <c r="E15" s="146"/>
      <c r="F15" s="79">
        <v>6300</v>
      </c>
      <c r="G15" s="80">
        <v>105680</v>
      </c>
      <c r="H15" s="51" t="s">
        <v>146</v>
      </c>
      <c r="I15" s="52" t="s">
        <v>111</v>
      </c>
    </row>
    <row r="16" spans="1:256" s="53" customFormat="1" x14ac:dyDescent="0.25">
      <c r="A16" s="45" t="s">
        <v>115</v>
      </c>
      <c r="B16" s="46" t="s">
        <v>116</v>
      </c>
      <c r="C16" s="47" t="s">
        <v>117</v>
      </c>
      <c r="D16" s="172"/>
      <c r="E16" s="146"/>
      <c r="F16" s="79">
        <v>169</v>
      </c>
      <c r="G16" s="80">
        <v>105932</v>
      </c>
      <c r="H16" s="51" t="s">
        <v>147</v>
      </c>
      <c r="I16" s="52" t="s">
        <v>118</v>
      </c>
    </row>
    <row r="17" spans="1:10" s="53" customFormat="1" x14ac:dyDescent="0.25">
      <c r="A17" s="45" t="s">
        <v>28</v>
      </c>
      <c r="B17" s="46" t="s">
        <v>29</v>
      </c>
      <c r="C17" s="55" t="s">
        <v>30</v>
      </c>
      <c r="D17" s="173"/>
      <c r="E17" s="56"/>
      <c r="F17" s="79">
        <v>2051.29</v>
      </c>
      <c r="G17" s="50">
        <v>103379</v>
      </c>
      <c r="H17" s="58" t="s">
        <v>148</v>
      </c>
      <c r="I17" s="60" t="s">
        <v>152</v>
      </c>
    </row>
    <row r="18" spans="1:10" s="53" customFormat="1" x14ac:dyDescent="0.25">
      <c r="A18" s="45" t="s">
        <v>28</v>
      </c>
      <c r="B18" s="46" t="s">
        <v>29</v>
      </c>
      <c r="C18" s="55" t="s">
        <v>149</v>
      </c>
      <c r="D18" s="173"/>
      <c r="E18" s="56"/>
      <c r="F18" s="79">
        <v>171.85</v>
      </c>
      <c r="G18" s="50">
        <v>95130</v>
      </c>
      <c r="H18" s="58" t="s">
        <v>150</v>
      </c>
      <c r="I18" s="60" t="s">
        <v>152</v>
      </c>
    </row>
    <row r="19" spans="1:10" s="53" customFormat="1" x14ac:dyDescent="0.25">
      <c r="A19" s="45" t="s">
        <v>28</v>
      </c>
      <c r="B19" s="46" t="s">
        <v>29</v>
      </c>
      <c r="C19" s="55" t="s">
        <v>149</v>
      </c>
      <c r="D19" s="173"/>
      <c r="E19" s="56"/>
      <c r="F19" s="79">
        <v>24.92</v>
      </c>
      <c r="G19" s="50">
        <v>95130</v>
      </c>
      <c r="H19" s="58" t="s">
        <v>151</v>
      </c>
      <c r="I19" s="60" t="s">
        <v>152</v>
      </c>
    </row>
    <row r="20" spans="1:10" s="53" customFormat="1" x14ac:dyDescent="0.25">
      <c r="A20" s="45" t="s">
        <v>91</v>
      </c>
      <c r="B20" s="46" t="s">
        <v>125</v>
      </c>
      <c r="C20" s="47" t="s">
        <v>156</v>
      </c>
      <c r="D20" s="172"/>
      <c r="E20" s="146"/>
      <c r="F20" s="79">
        <v>190</v>
      </c>
      <c r="G20" s="80">
        <v>106023</v>
      </c>
      <c r="H20" s="51" t="s">
        <v>160</v>
      </c>
      <c r="I20" s="52" t="s">
        <v>124</v>
      </c>
    </row>
    <row r="21" spans="1:10" s="53" customFormat="1" x14ac:dyDescent="0.25">
      <c r="A21" s="45" t="s">
        <v>91</v>
      </c>
      <c r="B21" s="46" t="s">
        <v>130</v>
      </c>
      <c r="C21" s="47" t="s">
        <v>155</v>
      </c>
      <c r="D21" s="172"/>
      <c r="E21" s="146"/>
      <c r="F21" s="79">
        <v>36.97</v>
      </c>
      <c r="G21" s="80">
        <v>105985</v>
      </c>
      <c r="H21" s="51" t="s">
        <v>161</v>
      </c>
      <c r="I21" s="52" t="s">
        <v>143</v>
      </c>
      <c r="J21" s="169"/>
    </row>
    <row r="22" spans="1:10" s="53" customFormat="1" x14ac:dyDescent="0.25">
      <c r="A22" s="45" t="s">
        <v>28</v>
      </c>
      <c r="B22" s="46" t="s">
        <v>140</v>
      </c>
      <c r="C22" s="47" t="s">
        <v>153</v>
      </c>
      <c r="D22" s="172"/>
      <c r="E22" s="146"/>
      <c r="F22" s="79">
        <v>855.85</v>
      </c>
      <c r="G22" s="80">
        <v>106210</v>
      </c>
      <c r="H22" s="51"/>
      <c r="I22" s="52" t="s">
        <v>139</v>
      </c>
      <c r="J22" s="169"/>
    </row>
    <row r="23" spans="1:10" s="53" customFormat="1" x14ac:dyDescent="0.25">
      <c r="A23" s="45" t="s">
        <v>91</v>
      </c>
      <c r="B23" s="46" t="s">
        <v>130</v>
      </c>
      <c r="C23" s="47" t="s">
        <v>154</v>
      </c>
      <c r="D23" s="172"/>
      <c r="E23" s="146"/>
      <c r="F23" s="79">
        <v>2198</v>
      </c>
      <c r="G23" s="80" t="s">
        <v>131</v>
      </c>
      <c r="H23" s="51" t="s">
        <v>162</v>
      </c>
      <c r="I23" s="52" t="s">
        <v>133</v>
      </c>
    </row>
    <row r="24" spans="1:10" s="53" customFormat="1" x14ac:dyDescent="0.25">
      <c r="A24" s="45" t="s">
        <v>95</v>
      </c>
      <c r="B24" s="46" t="s">
        <v>136</v>
      </c>
      <c r="C24" s="47" t="s">
        <v>159</v>
      </c>
      <c r="D24" s="173"/>
      <c r="E24" s="146"/>
      <c r="F24" s="54">
        <v>250</v>
      </c>
      <c r="G24" s="50">
        <v>106159</v>
      </c>
      <c r="H24" s="58" t="s">
        <v>163</v>
      </c>
      <c r="I24" s="52" t="s">
        <v>138</v>
      </c>
    </row>
    <row r="25" spans="1:10" s="53" customFormat="1" x14ac:dyDescent="0.25">
      <c r="A25" s="45" t="s">
        <v>95</v>
      </c>
      <c r="B25" s="46" t="s">
        <v>136</v>
      </c>
      <c r="C25" s="47" t="s">
        <v>137</v>
      </c>
      <c r="D25" s="172"/>
      <c r="E25" s="146"/>
      <c r="F25" s="79">
        <v>50</v>
      </c>
      <c r="G25" s="80">
        <v>106159</v>
      </c>
      <c r="H25" s="58" t="s">
        <v>163</v>
      </c>
      <c r="I25" s="52" t="s">
        <v>138</v>
      </c>
      <c r="J25" s="169"/>
    </row>
    <row r="26" spans="1:10" s="53" customFormat="1" x14ac:dyDescent="0.25">
      <c r="A26" s="45" t="s">
        <v>95</v>
      </c>
      <c r="B26" s="46" t="s">
        <v>136</v>
      </c>
      <c r="C26" s="47" t="s">
        <v>184</v>
      </c>
      <c r="D26" s="172"/>
      <c r="E26" s="146"/>
      <c r="F26" s="79">
        <v>-50</v>
      </c>
      <c r="G26" s="80">
        <v>106159</v>
      </c>
      <c r="H26" s="58" t="s">
        <v>183</v>
      </c>
      <c r="I26" s="52" t="s">
        <v>138</v>
      </c>
      <c r="J26" s="169"/>
    </row>
    <row r="27" spans="1:10" s="53" customFormat="1" x14ac:dyDescent="0.25">
      <c r="A27" s="97" t="s">
        <v>53</v>
      </c>
      <c r="B27" s="98" t="s">
        <v>195</v>
      </c>
      <c r="C27" s="98" t="s">
        <v>196</v>
      </c>
      <c r="E27" s="99"/>
      <c r="F27" s="57">
        <v>1671.43</v>
      </c>
      <c r="G27" s="51" t="s">
        <v>198</v>
      </c>
      <c r="H27" s="58"/>
      <c r="I27" s="60" t="s">
        <v>201</v>
      </c>
    </row>
    <row r="28" spans="1:10" s="53" customFormat="1" x14ac:dyDescent="0.25">
      <c r="A28" s="145" t="s">
        <v>28</v>
      </c>
      <c r="B28" s="129" t="s">
        <v>87</v>
      </c>
      <c r="C28" s="130" t="s">
        <v>88</v>
      </c>
      <c r="D28" s="174">
        <v>54.84</v>
      </c>
      <c r="E28" s="131"/>
      <c r="F28" s="132"/>
      <c r="G28" s="133">
        <v>104958</v>
      </c>
      <c r="H28" s="134"/>
      <c r="I28" s="135" t="s">
        <v>89</v>
      </c>
    </row>
    <row r="29" spans="1:10" s="53" customFormat="1" x14ac:dyDescent="0.25">
      <c r="A29" s="145" t="s">
        <v>28</v>
      </c>
      <c r="B29" s="129" t="s">
        <v>172</v>
      </c>
      <c r="C29" s="130" t="s">
        <v>176</v>
      </c>
      <c r="D29" s="174">
        <v>147.30000000000001</v>
      </c>
      <c r="E29" s="131"/>
      <c r="F29" s="132"/>
      <c r="G29" s="133">
        <v>106580</v>
      </c>
      <c r="H29" s="134"/>
      <c r="I29" s="135" t="s">
        <v>197</v>
      </c>
    </row>
    <row r="30" spans="1:10" s="53" customFormat="1" x14ac:dyDescent="0.25">
      <c r="A30" s="45"/>
      <c r="B30" s="46"/>
      <c r="C30" s="47"/>
      <c r="D30" s="172"/>
      <c r="E30" s="146"/>
      <c r="F30" s="79"/>
      <c r="G30" s="80"/>
      <c r="H30" s="58"/>
      <c r="I30" s="52"/>
      <c r="J30" s="169"/>
    </row>
    <row r="31" spans="1:10" s="44" customFormat="1" x14ac:dyDescent="0.25">
      <c r="A31" s="63"/>
      <c r="B31" s="64"/>
      <c r="C31" s="65" t="s">
        <v>19</v>
      </c>
      <c r="D31" s="38"/>
      <c r="E31" s="66"/>
      <c r="F31" s="40">
        <f>SUM(D7:D29)+SUM(F7:F29)</f>
        <v>37373.049999999996</v>
      </c>
      <c r="G31" s="50"/>
      <c r="H31" s="42"/>
      <c r="I31" s="52"/>
    </row>
    <row r="32" spans="1:10" s="44" customFormat="1" x14ac:dyDescent="0.25">
      <c r="A32" s="67"/>
      <c r="B32" s="37"/>
      <c r="C32" s="68" t="s">
        <v>20</v>
      </c>
      <c r="D32" s="38"/>
      <c r="E32" s="66"/>
      <c r="F32" s="40">
        <f>E5-F31</f>
        <v>38784.090000000004</v>
      </c>
      <c r="G32" s="66"/>
      <c r="H32" s="42"/>
      <c r="I32" s="43"/>
    </row>
    <row r="33" spans="1:256" s="44" customFormat="1" ht="15.75" thickBot="1" x14ac:dyDescent="0.3">
      <c r="A33" s="67"/>
      <c r="B33" s="37"/>
      <c r="C33" s="68"/>
      <c r="D33" s="38"/>
      <c r="E33" s="66"/>
      <c r="F33" s="40"/>
      <c r="G33" s="66"/>
      <c r="H33" s="42"/>
      <c r="I33" s="43"/>
    </row>
    <row r="34" spans="1:256" s="44" customFormat="1" x14ac:dyDescent="0.25">
      <c r="A34" s="69"/>
      <c r="B34" s="70"/>
      <c r="C34" s="71"/>
      <c r="D34" s="72"/>
      <c r="E34" s="73"/>
      <c r="F34" s="74"/>
      <c r="G34" s="73"/>
      <c r="H34" s="33"/>
      <c r="I34" s="75"/>
    </row>
    <row r="35" spans="1:256" s="53" customFormat="1" x14ac:dyDescent="0.25">
      <c r="A35" s="76" t="s">
        <v>21</v>
      </c>
      <c r="B35" s="36">
        <v>70101710</v>
      </c>
      <c r="C35" s="77"/>
      <c r="D35" s="78"/>
      <c r="E35" s="39">
        <v>5000</v>
      </c>
      <c r="F35" s="54"/>
      <c r="G35" s="41"/>
      <c r="H35" s="42"/>
      <c r="I35" s="43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</row>
    <row r="36" spans="1:256" s="53" customFormat="1" x14ac:dyDescent="0.25">
      <c r="A36" s="45" t="s">
        <v>33</v>
      </c>
      <c r="B36" s="46" t="s">
        <v>31</v>
      </c>
      <c r="C36" s="47" t="s">
        <v>32</v>
      </c>
      <c r="D36" s="150"/>
      <c r="E36" s="48"/>
      <c r="F36" s="79">
        <v>1700.32</v>
      </c>
      <c r="G36" s="80">
        <v>103516</v>
      </c>
      <c r="H36" s="51" t="s">
        <v>74</v>
      </c>
      <c r="I36" s="52" t="s">
        <v>34</v>
      </c>
    </row>
    <row r="37" spans="1:256" s="53" customFormat="1" x14ac:dyDescent="0.25">
      <c r="A37" s="45" t="s">
        <v>41</v>
      </c>
      <c r="B37" s="46" t="s">
        <v>42</v>
      </c>
      <c r="C37" s="47" t="s">
        <v>43</v>
      </c>
      <c r="D37" s="150"/>
      <c r="E37" s="48"/>
      <c r="F37" s="79">
        <v>175</v>
      </c>
      <c r="G37" s="80">
        <v>104065</v>
      </c>
      <c r="H37" s="50" t="s">
        <v>63</v>
      </c>
      <c r="I37" s="151" t="s">
        <v>45</v>
      </c>
    </row>
    <row r="38" spans="1:256" s="53" customFormat="1" x14ac:dyDescent="0.25">
      <c r="A38" s="45" t="s">
        <v>41</v>
      </c>
      <c r="B38" s="46" t="s">
        <v>42</v>
      </c>
      <c r="C38" s="47" t="s">
        <v>44</v>
      </c>
      <c r="D38" s="150"/>
      <c r="F38" s="79">
        <v>175</v>
      </c>
      <c r="G38" s="80">
        <v>104142</v>
      </c>
      <c r="H38" s="51" t="s">
        <v>62</v>
      </c>
      <c r="I38" s="151" t="s">
        <v>45</v>
      </c>
    </row>
    <row r="39" spans="1:256" s="53" customFormat="1" x14ac:dyDescent="0.25">
      <c r="A39" s="45" t="s">
        <v>95</v>
      </c>
      <c r="B39" s="46" t="s">
        <v>96</v>
      </c>
      <c r="C39" s="47" t="s">
        <v>97</v>
      </c>
      <c r="D39" s="48"/>
      <c r="F39" s="48">
        <v>25</v>
      </c>
      <c r="G39" s="80"/>
      <c r="H39" s="51" t="s">
        <v>103</v>
      </c>
      <c r="I39" s="52" t="s">
        <v>98</v>
      </c>
    </row>
    <row r="40" spans="1:256" s="62" customFormat="1" x14ac:dyDescent="0.25">
      <c r="A40" s="45" t="s">
        <v>41</v>
      </c>
      <c r="B40" s="46" t="s">
        <v>42</v>
      </c>
      <c r="C40" s="47" t="s">
        <v>105</v>
      </c>
      <c r="D40" s="153"/>
      <c r="E40" s="48"/>
      <c r="F40" s="79">
        <v>175</v>
      </c>
      <c r="G40" s="80">
        <v>104066</v>
      </c>
      <c r="H40" s="51" t="s">
        <v>106</v>
      </c>
      <c r="I40" s="151" t="s">
        <v>107</v>
      </c>
    </row>
    <row r="41" spans="1:256" s="53" customFormat="1" x14ac:dyDescent="0.25">
      <c r="A41" s="45" t="s">
        <v>95</v>
      </c>
      <c r="B41" s="46" t="s">
        <v>182</v>
      </c>
      <c r="C41" s="47" t="s">
        <v>194</v>
      </c>
      <c r="D41" s="57"/>
      <c r="F41" s="79">
        <v>0</v>
      </c>
      <c r="G41" s="80"/>
      <c r="H41" s="58" t="s">
        <v>192</v>
      </c>
      <c r="I41" s="52" t="s">
        <v>193</v>
      </c>
    </row>
    <row r="42" spans="1:256" s="53" customFormat="1" x14ac:dyDescent="0.25">
      <c r="A42" s="45" t="s">
        <v>77</v>
      </c>
      <c r="B42" s="46" t="s">
        <v>134</v>
      </c>
      <c r="C42" s="47" t="s">
        <v>177</v>
      </c>
      <c r="D42" s="57"/>
      <c r="F42" s="79">
        <v>175</v>
      </c>
      <c r="G42" s="80">
        <v>106195</v>
      </c>
      <c r="H42" s="51" t="s">
        <v>188</v>
      </c>
      <c r="I42" s="52" t="s">
        <v>135</v>
      </c>
    </row>
    <row r="43" spans="1:256" s="53" customFormat="1" x14ac:dyDescent="0.25">
      <c r="A43" s="45"/>
      <c r="B43" s="46"/>
      <c r="C43" s="47"/>
      <c r="D43" s="48"/>
      <c r="F43" s="79"/>
      <c r="G43" s="80"/>
      <c r="H43" s="51"/>
      <c r="I43" s="52"/>
    </row>
    <row r="44" spans="1:256" s="44" customFormat="1" x14ac:dyDescent="0.25">
      <c r="A44" s="45"/>
      <c r="B44" s="46"/>
      <c r="C44" s="47"/>
      <c r="D44" s="48"/>
      <c r="E44" s="53"/>
      <c r="F44" s="79"/>
      <c r="G44" s="80"/>
      <c r="H44" s="51"/>
      <c r="I44" s="52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</row>
    <row r="45" spans="1:256" s="44" customFormat="1" x14ac:dyDescent="0.25">
      <c r="A45" s="185"/>
      <c r="B45" s="186"/>
      <c r="C45" s="65" t="s">
        <v>19</v>
      </c>
      <c r="D45" s="38"/>
      <c r="E45" s="81"/>
      <c r="F45" s="82">
        <f>SUM(D36:D43)+SUM(F36:F43)</f>
        <v>2425.3199999999997</v>
      </c>
      <c r="G45" s="83"/>
      <c r="H45" s="42"/>
      <c r="I45" s="43"/>
    </row>
    <row r="46" spans="1:256" s="44" customFormat="1" x14ac:dyDescent="0.25">
      <c r="A46" s="84"/>
      <c r="B46" s="64"/>
      <c r="C46" s="68" t="s">
        <v>20</v>
      </c>
      <c r="D46" s="38"/>
      <c r="E46" s="66"/>
      <c r="F46" s="82">
        <f>E35-F45</f>
        <v>2574.6800000000003</v>
      </c>
      <c r="G46" s="41"/>
      <c r="H46" s="42"/>
      <c r="I46" s="85"/>
    </row>
    <row r="47" spans="1:256" s="44" customFormat="1" x14ac:dyDescent="0.25">
      <c r="A47" s="84"/>
      <c r="B47" s="64"/>
      <c r="C47" s="68"/>
      <c r="D47" s="38"/>
      <c r="E47" s="66"/>
      <c r="F47" s="82"/>
      <c r="G47" s="41"/>
      <c r="H47" s="42"/>
      <c r="I47" s="85"/>
    </row>
    <row r="48" spans="1:256" s="44" customFormat="1" ht="15.75" thickBot="1" x14ac:dyDescent="0.3">
      <c r="A48" s="86"/>
      <c r="B48" s="87"/>
      <c r="C48" s="88"/>
      <c r="D48" s="89"/>
      <c r="E48" s="90"/>
      <c r="F48" s="91"/>
      <c r="G48" s="92"/>
      <c r="H48" s="93"/>
      <c r="I48" s="94"/>
    </row>
    <row r="49" spans="1:256" s="44" customFormat="1" ht="14.25" x14ac:dyDescent="0.2">
      <c r="A49" s="84"/>
      <c r="B49" s="64"/>
      <c r="C49" s="64"/>
      <c r="D49" s="38"/>
      <c r="E49" s="95"/>
      <c r="F49" s="38"/>
      <c r="G49" s="41"/>
      <c r="H49" s="42"/>
      <c r="I49" s="43"/>
    </row>
    <row r="50" spans="1:256" s="53" customFormat="1" x14ac:dyDescent="0.25">
      <c r="A50" s="76" t="s">
        <v>22</v>
      </c>
      <c r="B50" s="36">
        <v>77050970</v>
      </c>
      <c r="C50" s="65"/>
      <c r="D50" s="38"/>
      <c r="E50" s="39">
        <f>5000</f>
        <v>5000</v>
      </c>
      <c r="F50" s="96"/>
      <c r="G50" s="41"/>
      <c r="H50" s="42"/>
      <c r="I50" s="85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</row>
    <row r="51" spans="1:256" s="53" customFormat="1" x14ac:dyDescent="0.25">
      <c r="A51" s="45" t="s">
        <v>53</v>
      </c>
      <c r="B51" s="46" t="s">
        <v>51</v>
      </c>
      <c r="C51" s="47" t="s">
        <v>99</v>
      </c>
      <c r="D51" s="150"/>
      <c r="E51" s="48"/>
      <c r="F51" s="79">
        <v>634.98</v>
      </c>
      <c r="G51" s="80" t="s">
        <v>52</v>
      </c>
      <c r="H51" s="51" t="s">
        <v>73</v>
      </c>
      <c r="I51" s="52" t="s">
        <v>34</v>
      </c>
    </row>
    <row r="52" spans="1:256" s="53" customFormat="1" x14ac:dyDescent="0.25">
      <c r="A52" s="45" t="s">
        <v>53</v>
      </c>
      <c r="B52" s="46" t="s">
        <v>51</v>
      </c>
      <c r="C52" s="98" t="s">
        <v>100</v>
      </c>
      <c r="E52" s="99"/>
      <c r="F52" s="49">
        <v>9.2799999999999994</v>
      </c>
      <c r="G52" s="51" t="s">
        <v>52</v>
      </c>
      <c r="H52" s="58" t="s">
        <v>61</v>
      </c>
      <c r="I52" s="60" t="s">
        <v>60</v>
      </c>
    </row>
    <row r="53" spans="1:256" s="53" customFormat="1" x14ac:dyDescent="0.25">
      <c r="A53" s="45" t="s">
        <v>77</v>
      </c>
      <c r="B53" s="98" t="s">
        <v>69</v>
      </c>
      <c r="C53" s="98" t="s">
        <v>82</v>
      </c>
      <c r="E53" s="99"/>
      <c r="F53" s="49">
        <v>864.99</v>
      </c>
      <c r="G53" s="51" t="s">
        <v>70</v>
      </c>
      <c r="H53" s="58"/>
      <c r="I53" s="60" t="s">
        <v>171</v>
      </c>
    </row>
    <row r="54" spans="1:256" s="53" customFormat="1" x14ac:dyDescent="0.25">
      <c r="A54" s="97" t="s">
        <v>53</v>
      </c>
      <c r="B54" s="98" t="s">
        <v>195</v>
      </c>
      <c r="C54" s="98" t="s">
        <v>196</v>
      </c>
      <c r="E54" s="99"/>
      <c r="F54" s="57">
        <v>2990.76</v>
      </c>
      <c r="G54" s="51" t="s">
        <v>198</v>
      </c>
      <c r="H54" s="58"/>
      <c r="I54" s="60" t="s">
        <v>200</v>
      </c>
    </row>
    <row r="55" spans="1:256" s="161" customFormat="1" x14ac:dyDescent="0.25">
      <c r="A55" s="177" t="s">
        <v>166</v>
      </c>
      <c r="B55" s="178" t="s">
        <v>167</v>
      </c>
      <c r="C55" s="178" t="s">
        <v>168</v>
      </c>
      <c r="D55" s="161">
        <v>499.99</v>
      </c>
      <c r="E55" s="179"/>
      <c r="F55" s="180"/>
      <c r="G55" s="181" t="s">
        <v>169</v>
      </c>
      <c r="H55" s="182"/>
      <c r="I55" s="183" t="s">
        <v>170</v>
      </c>
    </row>
    <row r="56" spans="1:256" s="53" customFormat="1" x14ac:dyDescent="0.25">
      <c r="A56" s="97"/>
      <c r="B56" s="98"/>
      <c r="C56" s="98"/>
      <c r="E56" s="99"/>
      <c r="F56" s="57"/>
      <c r="G56" s="51"/>
      <c r="H56" s="58"/>
      <c r="I56" s="59"/>
    </row>
    <row r="57" spans="1:256" s="53" customFormat="1" x14ac:dyDescent="0.25">
      <c r="A57" s="97"/>
      <c r="B57" s="100"/>
      <c r="C57" s="100"/>
      <c r="E57" s="101"/>
      <c r="F57" s="49"/>
      <c r="G57" s="51"/>
      <c r="H57" s="58"/>
      <c r="I57" s="60"/>
    </row>
    <row r="58" spans="1:256" s="44" customFormat="1" x14ac:dyDescent="0.25">
      <c r="A58" s="97"/>
      <c r="B58" s="98"/>
      <c r="C58" s="98"/>
      <c r="D58" s="57"/>
      <c r="E58" s="99"/>
      <c r="F58" s="49"/>
      <c r="G58" s="51"/>
      <c r="H58" s="58"/>
      <c r="I58" s="60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</row>
    <row r="59" spans="1:256" s="44" customFormat="1" x14ac:dyDescent="0.25">
      <c r="A59" s="102"/>
      <c r="B59" s="64"/>
      <c r="C59" s="65" t="s">
        <v>19</v>
      </c>
      <c r="D59" s="38"/>
      <c r="E59" s="66"/>
      <c r="F59" s="82">
        <f>SUM(D51:D57)+SUM(F51:F57)</f>
        <v>5000</v>
      </c>
      <c r="G59" s="83"/>
      <c r="H59" s="42"/>
      <c r="I59" s="43"/>
    </row>
    <row r="60" spans="1:256" s="44" customFormat="1" x14ac:dyDescent="0.25">
      <c r="A60" s="102"/>
      <c r="B60" s="64"/>
      <c r="C60" s="68" t="s">
        <v>20</v>
      </c>
      <c r="D60" s="38"/>
      <c r="E60" s="66"/>
      <c r="F60" s="82">
        <f>E50-F59</f>
        <v>0</v>
      </c>
      <c r="G60" s="66"/>
      <c r="H60" s="42"/>
      <c r="I60" s="85"/>
    </row>
    <row r="61" spans="1:256" s="64" customFormat="1" x14ac:dyDescent="0.25">
      <c r="A61" s="102"/>
      <c r="C61" s="65"/>
      <c r="D61" s="96"/>
      <c r="E61" s="81"/>
      <c r="F61" s="82"/>
      <c r="G61" s="103"/>
      <c r="H61" s="42"/>
      <c r="I61" s="43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</row>
    <row r="62" spans="1:256" s="44" customFormat="1" ht="15.75" thickBot="1" x14ac:dyDescent="0.3">
      <c r="A62" s="187"/>
      <c r="B62" s="187"/>
      <c r="C62" s="87"/>
      <c r="D62" s="89"/>
      <c r="E62" s="90"/>
      <c r="F62" s="104"/>
      <c r="G62" s="92"/>
      <c r="H62" s="93"/>
      <c r="I62" s="105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</row>
    <row r="63" spans="1:256" s="44" customFormat="1" ht="14.25" x14ac:dyDescent="0.2">
      <c r="A63" s="84"/>
      <c r="B63" s="64"/>
      <c r="C63" s="64"/>
      <c r="D63" s="38"/>
      <c r="E63" s="95"/>
      <c r="F63" s="38"/>
      <c r="G63" s="41"/>
      <c r="H63" s="42"/>
      <c r="I63" s="43"/>
    </row>
    <row r="64" spans="1:256" s="44" customFormat="1" x14ac:dyDescent="0.25">
      <c r="A64" s="76" t="s">
        <v>13</v>
      </c>
      <c r="B64" s="36">
        <v>62124590</v>
      </c>
      <c r="C64" s="65"/>
      <c r="D64" s="38"/>
      <c r="E64" s="39">
        <v>2500</v>
      </c>
      <c r="F64" s="96"/>
      <c r="G64" s="41"/>
      <c r="H64" s="42"/>
      <c r="I64" s="85"/>
      <c r="J64" s="53"/>
    </row>
    <row r="65" spans="1:256" s="53" customFormat="1" x14ac:dyDescent="0.25">
      <c r="A65" s="45"/>
      <c r="B65" s="46"/>
      <c r="C65" s="46"/>
      <c r="D65" s="49"/>
      <c r="E65" s="48"/>
      <c r="F65" s="49"/>
      <c r="G65" s="50"/>
      <c r="H65" s="51"/>
      <c r="I65" s="52"/>
    </row>
    <row r="66" spans="1:256" s="53" customFormat="1" x14ac:dyDescent="0.25">
      <c r="A66" s="45" t="s">
        <v>91</v>
      </c>
      <c r="B66" s="46" t="s">
        <v>90</v>
      </c>
      <c r="C66" s="46" t="s">
        <v>92</v>
      </c>
      <c r="D66" s="49"/>
      <c r="E66" s="48"/>
      <c r="F66" s="49">
        <v>200</v>
      </c>
      <c r="G66" s="50">
        <v>104924</v>
      </c>
      <c r="H66" s="51" t="s">
        <v>94</v>
      </c>
      <c r="I66" s="52" t="s">
        <v>93</v>
      </c>
    </row>
    <row r="67" spans="1:256" s="53" customFormat="1" x14ac:dyDescent="0.25">
      <c r="A67" s="45" t="s">
        <v>91</v>
      </c>
      <c r="B67" s="46" t="s">
        <v>13</v>
      </c>
      <c r="C67" s="61" t="s">
        <v>109</v>
      </c>
      <c r="D67" s="49"/>
      <c r="E67" s="48"/>
      <c r="F67" s="49">
        <v>99</v>
      </c>
      <c r="G67" s="50"/>
      <c r="H67" s="51"/>
      <c r="I67" s="52" t="s">
        <v>108</v>
      </c>
    </row>
    <row r="68" spans="1:256" s="53" customFormat="1" x14ac:dyDescent="0.25">
      <c r="A68" s="175" t="s">
        <v>91</v>
      </c>
      <c r="B68" s="46" t="s">
        <v>119</v>
      </c>
      <c r="C68" s="46" t="s">
        <v>120</v>
      </c>
      <c r="D68" s="49"/>
      <c r="E68" s="48"/>
      <c r="F68" s="49">
        <v>150</v>
      </c>
      <c r="G68" s="50">
        <v>105670</v>
      </c>
      <c r="H68" s="51" t="s">
        <v>126</v>
      </c>
      <c r="I68" s="52" t="s">
        <v>121</v>
      </c>
    </row>
    <row r="69" spans="1:256" s="53" customFormat="1" x14ac:dyDescent="0.25">
      <c r="A69" s="175" t="s">
        <v>91</v>
      </c>
      <c r="B69" s="46" t="s">
        <v>157</v>
      </c>
      <c r="C69" s="46" t="s">
        <v>158</v>
      </c>
      <c r="D69" s="49"/>
      <c r="E69" s="48"/>
      <c r="F69" s="49">
        <v>150</v>
      </c>
      <c r="G69" s="50"/>
      <c r="H69" s="51" t="s">
        <v>164</v>
      </c>
      <c r="I69" s="52"/>
    </row>
    <row r="70" spans="1:256" s="53" customFormat="1" x14ac:dyDescent="0.25">
      <c r="A70" s="175" t="s">
        <v>91</v>
      </c>
      <c r="B70" s="46" t="s">
        <v>157</v>
      </c>
      <c r="C70" s="46" t="s">
        <v>158</v>
      </c>
      <c r="D70" s="49"/>
      <c r="E70" s="48"/>
      <c r="F70" s="49">
        <v>-150</v>
      </c>
      <c r="G70" s="50"/>
      <c r="H70" s="51" t="s">
        <v>165</v>
      </c>
      <c r="I70" s="52"/>
    </row>
    <row r="71" spans="1:256" s="53" customFormat="1" x14ac:dyDescent="0.25">
      <c r="A71" s="45" t="s">
        <v>91</v>
      </c>
      <c r="B71" s="46" t="s">
        <v>157</v>
      </c>
      <c r="C71" s="46" t="s">
        <v>180</v>
      </c>
      <c r="D71" s="49"/>
      <c r="E71" s="48"/>
      <c r="F71" s="49">
        <v>99</v>
      </c>
      <c r="G71" s="50">
        <v>106756</v>
      </c>
      <c r="H71" s="51"/>
      <c r="I71" s="52" t="s">
        <v>181</v>
      </c>
    </row>
    <row r="72" spans="1:256" s="53" customFormat="1" x14ac:dyDescent="0.25">
      <c r="A72" s="45" t="s">
        <v>91</v>
      </c>
      <c r="B72" s="46" t="s">
        <v>179</v>
      </c>
      <c r="C72" s="46" t="s">
        <v>180</v>
      </c>
      <c r="D72" s="49"/>
      <c r="E72" s="48"/>
      <c r="F72" s="49">
        <v>99</v>
      </c>
      <c r="G72" s="50">
        <v>106756</v>
      </c>
      <c r="H72" s="51"/>
      <c r="I72" s="52" t="s">
        <v>181</v>
      </c>
    </row>
    <row r="73" spans="1:256" s="53" customFormat="1" x14ac:dyDescent="0.25">
      <c r="A73" s="45" t="s">
        <v>91</v>
      </c>
      <c r="B73" s="46" t="s">
        <v>130</v>
      </c>
      <c r="C73" s="46" t="s">
        <v>173</v>
      </c>
      <c r="D73" s="49"/>
      <c r="E73" s="48"/>
      <c r="F73" s="49">
        <v>46.8</v>
      </c>
      <c r="G73" s="50">
        <v>106582</v>
      </c>
      <c r="H73" s="51"/>
      <c r="I73" s="52" t="s">
        <v>174</v>
      </c>
    </row>
    <row r="74" spans="1:256" s="53" customFormat="1" x14ac:dyDescent="0.25">
      <c r="A74" s="45" t="s">
        <v>91</v>
      </c>
      <c r="B74" s="46" t="s">
        <v>130</v>
      </c>
      <c r="C74" s="46" t="s">
        <v>178</v>
      </c>
      <c r="D74" s="49"/>
      <c r="E74" s="48"/>
      <c r="F74" s="49">
        <v>118</v>
      </c>
      <c r="G74" s="50">
        <v>106725</v>
      </c>
      <c r="H74" s="51"/>
      <c r="I74" s="52" t="s">
        <v>174</v>
      </c>
    </row>
    <row r="75" spans="1:256" s="53" customFormat="1" x14ac:dyDescent="0.25">
      <c r="A75" s="45" t="s">
        <v>91</v>
      </c>
      <c r="B75" s="46" t="s">
        <v>13</v>
      </c>
      <c r="C75" s="46" t="s">
        <v>189</v>
      </c>
      <c r="D75" s="49"/>
      <c r="E75" s="48"/>
      <c r="F75" s="49">
        <v>45.71</v>
      </c>
      <c r="G75" s="50">
        <v>106854</v>
      </c>
      <c r="H75" s="51"/>
      <c r="I75" s="52" t="s">
        <v>187</v>
      </c>
    </row>
    <row r="76" spans="1:256" s="53" customFormat="1" x14ac:dyDescent="0.25">
      <c r="A76" s="45" t="s">
        <v>91</v>
      </c>
      <c r="B76" s="46" t="s">
        <v>13</v>
      </c>
      <c r="C76" s="46" t="s">
        <v>190</v>
      </c>
      <c r="D76" s="49"/>
      <c r="E76" s="48"/>
      <c r="F76" s="49">
        <v>82.99</v>
      </c>
      <c r="G76" s="50">
        <v>106854</v>
      </c>
      <c r="H76" s="51"/>
      <c r="I76" s="52" t="s">
        <v>187</v>
      </c>
    </row>
    <row r="77" spans="1:256" s="53" customFormat="1" x14ac:dyDescent="0.25">
      <c r="A77" s="45" t="s">
        <v>91</v>
      </c>
      <c r="B77" s="46" t="s">
        <v>13</v>
      </c>
      <c r="C77" s="46" t="s">
        <v>185</v>
      </c>
      <c r="D77" s="49"/>
      <c r="E77" s="48"/>
      <c r="F77" s="49">
        <v>375.95</v>
      </c>
      <c r="G77" s="50">
        <v>106854</v>
      </c>
      <c r="H77" s="51"/>
      <c r="I77" s="52" t="s">
        <v>187</v>
      </c>
    </row>
    <row r="78" spans="1:256" s="53" customFormat="1" x14ac:dyDescent="0.25">
      <c r="A78" s="45" t="s">
        <v>91</v>
      </c>
      <c r="B78" s="46" t="s">
        <v>13</v>
      </c>
      <c r="C78" s="46" t="s">
        <v>191</v>
      </c>
      <c r="D78" s="49"/>
      <c r="E78" s="48"/>
      <c r="F78" s="49">
        <v>133.91999999999999</v>
      </c>
      <c r="G78" s="50">
        <v>106854</v>
      </c>
      <c r="H78" s="51"/>
      <c r="I78" s="52" t="s">
        <v>186</v>
      </c>
    </row>
    <row r="79" spans="1:256" s="161" customFormat="1" x14ac:dyDescent="0.25">
      <c r="A79" s="154" t="s">
        <v>91</v>
      </c>
      <c r="B79" s="155" t="s">
        <v>141</v>
      </c>
      <c r="C79" s="155" t="s">
        <v>142</v>
      </c>
      <c r="D79" s="156">
        <f>1050-0.37</f>
        <v>1049.6300000000001</v>
      </c>
      <c r="E79" s="157"/>
      <c r="F79" s="156"/>
      <c r="G79" s="158">
        <v>105816</v>
      </c>
      <c r="H79" s="159"/>
      <c r="I79" s="160" t="s">
        <v>175</v>
      </c>
    </row>
    <row r="80" spans="1:256" s="44" customFormat="1" x14ac:dyDescent="0.25">
      <c r="A80" s="45"/>
      <c r="B80" s="46"/>
      <c r="C80" s="46"/>
      <c r="D80" s="49"/>
      <c r="E80" s="48"/>
      <c r="F80" s="49"/>
      <c r="G80" s="50"/>
      <c r="H80" s="51"/>
      <c r="I80" s="52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</row>
    <row r="81" spans="1:256" s="44" customFormat="1" x14ac:dyDescent="0.25">
      <c r="A81" s="102"/>
      <c r="B81" s="64"/>
      <c r="C81" s="65" t="s">
        <v>19</v>
      </c>
      <c r="D81" s="38"/>
      <c r="E81" s="66"/>
      <c r="F81" s="82">
        <f>SUM(F65:F79)+SUM(D65:D79)</f>
        <v>2500</v>
      </c>
      <c r="G81" s="83"/>
      <c r="H81" s="42"/>
      <c r="I81" s="43"/>
    </row>
    <row r="82" spans="1:256" s="44" customFormat="1" x14ac:dyDescent="0.25">
      <c r="A82" s="102"/>
      <c r="B82" s="64"/>
      <c r="C82" s="68" t="s">
        <v>20</v>
      </c>
      <c r="D82" s="38"/>
      <c r="E82" s="66"/>
      <c r="F82" s="82">
        <f>E64-F81</f>
        <v>0</v>
      </c>
      <c r="G82" s="66"/>
      <c r="H82" s="42"/>
      <c r="I82" s="85"/>
    </row>
    <row r="83" spans="1:256" s="64" customFormat="1" x14ac:dyDescent="0.25">
      <c r="A83" s="102"/>
      <c r="C83" s="65"/>
      <c r="D83" s="96"/>
      <c r="E83" s="81"/>
      <c r="F83" s="82"/>
      <c r="G83" s="103"/>
      <c r="H83" s="42"/>
      <c r="I83" s="43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</row>
    <row r="84" spans="1:256" s="64" customFormat="1" ht="15.75" thickBot="1" x14ac:dyDescent="0.3">
      <c r="A84" s="187"/>
      <c r="B84" s="187"/>
      <c r="C84" s="87"/>
      <c r="D84" s="89"/>
      <c r="E84" s="90"/>
      <c r="F84" s="104"/>
      <c r="G84" s="92"/>
      <c r="H84" s="93"/>
      <c r="I84" s="105"/>
    </row>
    <row r="85" spans="1:256" s="44" customFormat="1" x14ac:dyDescent="0.25">
      <c r="A85" s="190"/>
      <c r="B85" s="190"/>
      <c r="C85" s="64"/>
      <c r="D85" s="38"/>
      <c r="E85" s="66"/>
      <c r="F85" s="103"/>
      <c r="G85" s="41"/>
      <c r="H85" s="42"/>
      <c r="I85" s="106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</row>
    <row r="86" spans="1:256" s="64" customFormat="1" x14ac:dyDescent="0.25">
      <c r="A86" s="102"/>
      <c r="C86" s="44"/>
      <c r="D86" s="107"/>
      <c r="E86" s="108"/>
      <c r="F86" s="109"/>
      <c r="G86" s="41"/>
      <c r="H86" s="42"/>
      <c r="I86" s="110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</row>
    <row r="87" spans="1:256" s="44" customFormat="1" x14ac:dyDescent="0.25">
      <c r="A87" s="65"/>
      <c r="B87" s="64"/>
      <c r="C87" s="188" t="s">
        <v>23</v>
      </c>
      <c r="D87" s="188"/>
      <c r="E87" s="188"/>
      <c r="F87" s="82">
        <f>SUM(F7:F28)+SUM(F36:F43)+SUM(F51:F57)+SUM(F66:F79)</f>
        <v>45546.61</v>
      </c>
      <c r="G87" s="103"/>
      <c r="H87" s="42"/>
      <c r="I87" s="106">
        <f>F87-G87</f>
        <v>45546.61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</row>
    <row r="88" spans="1:256" s="44" customFormat="1" ht="14.25" x14ac:dyDescent="0.2">
      <c r="D88" s="107"/>
      <c r="E88" s="108"/>
      <c r="F88" s="109"/>
      <c r="G88" s="103"/>
      <c r="I88" s="111"/>
    </row>
    <row r="89" spans="1:256" s="44" customFormat="1" x14ac:dyDescent="0.25">
      <c r="C89" s="189" t="s">
        <v>24</v>
      </c>
      <c r="D89" s="189"/>
      <c r="E89" s="189"/>
      <c r="F89" s="112">
        <f>1843.5+786.05+732.61+960.5+280.75+1160.11+321.08+365.53+456+693.69+221+317.95+85.63</f>
        <v>8224.4</v>
      </c>
      <c r="G89" s="113"/>
      <c r="H89" s="122"/>
      <c r="I89" s="111"/>
    </row>
    <row r="90" spans="1:256" s="44" customFormat="1" x14ac:dyDescent="0.25">
      <c r="C90" s="114"/>
      <c r="D90" s="112"/>
      <c r="E90" s="114"/>
      <c r="F90" s="112"/>
      <c r="G90" s="113"/>
      <c r="I90" s="111"/>
    </row>
    <row r="91" spans="1:256" s="44" customFormat="1" x14ac:dyDescent="0.25">
      <c r="C91" s="114"/>
      <c r="D91" s="112"/>
      <c r="E91" s="114"/>
      <c r="F91" s="112"/>
      <c r="G91" s="112"/>
      <c r="I91" s="111"/>
    </row>
    <row r="92" spans="1:256" s="44" customFormat="1" x14ac:dyDescent="0.25">
      <c r="C92" s="114"/>
      <c r="D92" s="112"/>
      <c r="E92" s="114"/>
      <c r="F92" s="112"/>
      <c r="G92" s="113"/>
      <c r="I92" s="111"/>
    </row>
    <row r="93" spans="1:256" s="9" customFormat="1" ht="15.75" x14ac:dyDescent="0.25">
      <c r="A93" s="44"/>
      <c r="B93" s="44"/>
      <c r="C93" s="184" t="s">
        <v>132</v>
      </c>
      <c r="D93" s="184"/>
      <c r="E93" s="184"/>
      <c r="F93" s="112">
        <f>B2+F89-F87+F91</f>
        <v>51334.929999999993</v>
      </c>
      <c r="G93" s="112" t="s">
        <v>199</v>
      </c>
      <c r="H93" s="112"/>
      <c r="I93" s="115">
        <f>H93-88658</f>
        <v>-88658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</row>
    <row r="94" spans="1:256" s="9" customFormat="1" x14ac:dyDescent="0.2">
      <c r="D94" s="116"/>
      <c r="E94" s="117"/>
      <c r="F94" s="118"/>
      <c r="G94" s="117"/>
      <c r="H94" s="119"/>
      <c r="I94" s="120"/>
    </row>
    <row r="95" spans="1:256" ht="15.75" x14ac:dyDescent="0.25">
      <c r="A95" s="9"/>
      <c r="B95" s="9"/>
      <c r="C95" s="9"/>
      <c r="D95" s="116"/>
      <c r="E95" s="117"/>
      <c r="F95" s="118"/>
      <c r="G95" s="121"/>
      <c r="H95" s="119"/>
      <c r="I95" s="120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</sheetData>
  <mergeCells count="7">
    <mergeCell ref="C93:E93"/>
    <mergeCell ref="A45:B45"/>
    <mergeCell ref="A62:B62"/>
    <mergeCell ref="A84:B84"/>
    <mergeCell ref="A85:B85"/>
    <mergeCell ref="C87:E87"/>
    <mergeCell ref="C89:E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B10" sqref="B10"/>
    </sheetView>
  </sheetViews>
  <sheetFormatPr defaultRowHeight="15" x14ac:dyDescent="0.25"/>
  <cols>
    <col min="3" max="3" width="29" bestFit="1" customWidth="1"/>
    <col min="5" max="5" width="10.5703125" bestFit="1" customWidth="1"/>
  </cols>
  <sheetData>
    <row r="1" spans="1:5" x14ac:dyDescent="0.25">
      <c r="A1" s="188" t="s">
        <v>23</v>
      </c>
      <c r="B1" s="188"/>
      <c r="C1" s="188"/>
      <c r="E1" s="166">
        <f>'UL FY21'!F87</f>
        <v>45546.61</v>
      </c>
    </row>
    <row r="2" spans="1:5" x14ac:dyDescent="0.25">
      <c r="A2" s="44"/>
      <c r="B2" s="107"/>
      <c r="C2" s="108"/>
    </row>
    <row r="3" spans="1:5" x14ac:dyDescent="0.25">
      <c r="A3" s="189" t="s">
        <v>24</v>
      </c>
      <c r="B3" s="189"/>
      <c r="C3" s="189"/>
    </row>
    <row r="4" spans="1:5" x14ac:dyDescent="0.25">
      <c r="A4" s="162"/>
      <c r="B4" s="112"/>
      <c r="C4" s="162"/>
      <c r="E4" s="166">
        <f>'UL FY21'!F89</f>
        <v>8224.4</v>
      </c>
    </row>
    <row r="5" spans="1:5" x14ac:dyDescent="0.25">
      <c r="A5" s="162"/>
      <c r="B5" s="112"/>
      <c r="C5" s="162" t="s">
        <v>25</v>
      </c>
    </row>
    <row r="6" spans="1:5" x14ac:dyDescent="0.25">
      <c r="A6" s="162"/>
      <c r="B6" s="112"/>
      <c r="C6" s="162"/>
    </row>
    <row r="7" spans="1:5" x14ac:dyDescent="0.25">
      <c r="A7" s="184" t="s">
        <v>132</v>
      </c>
      <c r="B7" s="184"/>
      <c r="C7" s="184"/>
      <c r="E7" s="166">
        <f>'UL FY21'!F93</f>
        <v>51334.929999999993</v>
      </c>
    </row>
    <row r="8" spans="1:5" ht="15.75" x14ac:dyDescent="0.25">
      <c r="A8" s="9"/>
      <c r="B8" s="116"/>
      <c r="C8" s="117"/>
    </row>
  </sheetData>
  <mergeCells count="3">
    <mergeCell ref="A1:C1"/>
    <mergeCell ref="A3:C3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I25"/>
  <sheetViews>
    <sheetView topLeftCell="B1" workbookViewId="0">
      <selection activeCell="F24" sqref="F24"/>
    </sheetView>
  </sheetViews>
  <sheetFormatPr defaultRowHeight="15" x14ac:dyDescent="0.25"/>
  <cols>
    <col min="1" max="1" width="19.7109375" customWidth="1"/>
    <col min="2" max="2" width="13.42578125" customWidth="1"/>
    <col min="3" max="3" width="60.7109375" customWidth="1"/>
    <col min="4" max="4" width="16" bestFit="1" customWidth="1"/>
    <col min="5" max="5" width="12.7109375" bestFit="1" customWidth="1"/>
    <col min="6" max="6" width="18.28515625" bestFit="1" customWidth="1"/>
    <col min="7" max="7" width="11.85546875" bestFit="1" customWidth="1"/>
    <col min="8" max="8" width="15" bestFit="1" customWidth="1"/>
    <col min="9" max="9" width="66.140625" customWidth="1"/>
    <col min="10" max="10" width="16.140625" customWidth="1"/>
  </cols>
  <sheetData>
    <row r="1" spans="1:9" ht="15.75" x14ac:dyDescent="0.25">
      <c r="A1" s="1" t="s">
        <v>0</v>
      </c>
      <c r="B1" s="123"/>
      <c r="C1" s="1" t="s">
        <v>26</v>
      </c>
      <c r="D1" s="3"/>
      <c r="E1" s="4"/>
      <c r="F1" s="5"/>
      <c r="G1" s="6"/>
      <c r="H1" s="7"/>
      <c r="I1" s="8"/>
    </row>
    <row r="2" spans="1:9" ht="16.5" thickBot="1" x14ac:dyDescent="0.3">
      <c r="A2" s="10"/>
      <c r="B2" s="11"/>
      <c r="C2" s="10"/>
      <c r="D2" s="12"/>
      <c r="E2" s="13"/>
      <c r="F2" s="14"/>
      <c r="G2" s="15"/>
      <c r="H2" s="16"/>
      <c r="I2" s="17"/>
    </row>
    <row r="3" spans="1:9" ht="48" thickBot="1" x14ac:dyDescent="0.3">
      <c r="A3" s="18" t="s">
        <v>2</v>
      </c>
      <c r="B3" s="19" t="s">
        <v>3</v>
      </c>
      <c r="C3" s="19" t="s">
        <v>4</v>
      </c>
      <c r="D3" s="20" t="s">
        <v>5</v>
      </c>
      <c r="E3" s="21" t="s">
        <v>6</v>
      </c>
      <c r="F3" s="20" t="s">
        <v>7</v>
      </c>
      <c r="G3" s="20" t="s">
        <v>48</v>
      </c>
      <c r="H3" s="23" t="s">
        <v>47</v>
      </c>
      <c r="I3" s="24" t="s">
        <v>10</v>
      </c>
    </row>
    <row r="4" spans="1:9" ht="15.75" x14ac:dyDescent="0.25">
      <c r="A4" s="27"/>
      <c r="B4" s="28"/>
      <c r="C4" s="28"/>
      <c r="D4" s="29"/>
      <c r="E4" s="30"/>
      <c r="F4" s="31"/>
      <c r="G4" s="32"/>
      <c r="H4" s="33"/>
      <c r="I4" s="34"/>
    </row>
    <row r="5" spans="1:9" x14ac:dyDescent="0.25">
      <c r="A5" s="35" t="s">
        <v>27</v>
      </c>
      <c r="B5" s="36">
        <v>79718926</v>
      </c>
      <c r="C5" s="37"/>
      <c r="D5" s="38"/>
      <c r="E5" s="39">
        <v>53991.56</v>
      </c>
      <c r="F5" s="40"/>
      <c r="G5" s="41"/>
      <c r="H5" s="42"/>
      <c r="I5" s="43"/>
    </row>
    <row r="6" spans="1:9" s="61" customFormat="1" x14ac:dyDescent="0.25">
      <c r="A6" s="124"/>
      <c r="B6" s="46"/>
      <c r="C6" s="55"/>
      <c r="E6" s="125"/>
      <c r="F6" s="57"/>
      <c r="G6" s="50"/>
      <c r="H6" s="58"/>
      <c r="I6" s="52"/>
    </row>
    <row r="7" spans="1:9" s="61" customFormat="1" x14ac:dyDescent="0.25">
      <c r="A7" s="147" t="s">
        <v>35</v>
      </c>
      <c r="B7" s="46" t="s">
        <v>36</v>
      </c>
      <c r="C7" s="47" t="s">
        <v>37</v>
      </c>
      <c r="D7" s="98"/>
      <c r="E7" s="48"/>
      <c r="F7" s="49">
        <v>131.28</v>
      </c>
      <c r="G7" s="50" t="s">
        <v>40</v>
      </c>
      <c r="H7" s="51"/>
      <c r="I7" s="149" t="s">
        <v>39</v>
      </c>
    </row>
    <row r="8" spans="1:9" s="61" customFormat="1" ht="14.25" customHeight="1" x14ac:dyDescent="0.25">
      <c r="A8" s="147" t="s">
        <v>35</v>
      </c>
      <c r="B8" s="46" t="s">
        <v>36</v>
      </c>
      <c r="C8" s="47" t="s">
        <v>38</v>
      </c>
      <c r="D8" s="98"/>
      <c r="E8" s="48"/>
      <c r="F8" s="57">
        <v>1.31</v>
      </c>
      <c r="G8" s="50" t="s">
        <v>40</v>
      </c>
      <c r="H8" s="50"/>
      <c r="I8" s="149" t="s">
        <v>39</v>
      </c>
    </row>
    <row r="9" spans="1:9" s="61" customFormat="1" x14ac:dyDescent="0.25">
      <c r="A9" s="147" t="s">
        <v>35</v>
      </c>
      <c r="B9" s="46" t="s">
        <v>56</v>
      </c>
      <c r="C9" s="55" t="s">
        <v>57</v>
      </c>
      <c r="D9" s="98"/>
      <c r="E9" s="56"/>
      <c r="F9" s="54">
        <v>500</v>
      </c>
      <c r="G9" s="50" t="s">
        <v>58</v>
      </c>
      <c r="H9" s="58"/>
      <c r="I9" s="148" t="s">
        <v>59</v>
      </c>
    </row>
    <row r="10" spans="1:9" s="61" customFormat="1" x14ac:dyDescent="0.25">
      <c r="A10" s="147" t="s">
        <v>35</v>
      </c>
      <c r="B10" s="46" t="s">
        <v>64</v>
      </c>
      <c r="C10" s="47" t="s">
        <v>65</v>
      </c>
      <c r="D10" s="57"/>
      <c r="E10" s="48"/>
      <c r="F10" s="49">
        <v>75</v>
      </c>
      <c r="G10" s="50" t="s">
        <v>40</v>
      </c>
      <c r="H10" s="58" t="s">
        <v>76</v>
      </c>
      <c r="I10" s="60" t="s">
        <v>75</v>
      </c>
    </row>
    <row r="11" spans="1:9" s="61" customFormat="1" x14ac:dyDescent="0.25">
      <c r="A11" s="147" t="s">
        <v>35</v>
      </c>
      <c r="B11" s="46" t="s">
        <v>66</v>
      </c>
      <c r="C11" s="152" t="s">
        <v>67</v>
      </c>
      <c r="D11" s="57"/>
      <c r="E11" s="48"/>
      <c r="F11" s="49">
        <v>99</v>
      </c>
      <c r="G11" s="50"/>
      <c r="H11" s="50" t="s">
        <v>68</v>
      </c>
      <c r="I11" s="60"/>
    </row>
    <row r="12" spans="1:9" s="61" customFormat="1" x14ac:dyDescent="0.25">
      <c r="A12" s="147" t="s">
        <v>35</v>
      </c>
      <c r="B12" s="46" t="s">
        <v>127</v>
      </c>
      <c r="C12" s="47" t="s">
        <v>128</v>
      </c>
      <c r="D12" s="57"/>
      <c r="E12" s="48"/>
      <c r="F12" s="49">
        <v>149</v>
      </c>
      <c r="G12" s="50" t="s">
        <v>40</v>
      </c>
      <c r="H12" s="50"/>
      <c r="I12" s="60" t="s">
        <v>129</v>
      </c>
    </row>
    <row r="13" spans="1:9" s="61" customFormat="1" x14ac:dyDescent="0.25">
      <c r="A13" s="136" t="s">
        <v>35</v>
      </c>
      <c r="B13" s="137" t="s">
        <v>50</v>
      </c>
      <c r="C13" s="138" t="s">
        <v>46</v>
      </c>
      <c r="D13" s="139"/>
      <c r="E13" s="140"/>
      <c r="F13" s="141"/>
      <c r="G13" s="142"/>
      <c r="H13" s="143"/>
      <c r="I13" s="144" t="s">
        <v>49</v>
      </c>
    </row>
    <row r="14" spans="1:9" s="61" customFormat="1" x14ac:dyDescent="0.25">
      <c r="A14" s="147"/>
      <c r="B14" s="46"/>
      <c r="C14" s="55"/>
      <c r="D14" s="98"/>
      <c r="E14" s="56"/>
      <c r="F14" s="54"/>
      <c r="G14" s="50"/>
      <c r="H14" s="58"/>
      <c r="I14" s="148"/>
    </row>
    <row r="15" spans="1:9" s="61" customFormat="1" x14ac:dyDescent="0.25">
      <c r="A15" s="147"/>
      <c r="B15" s="46"/>
      <c r="C15" s="55"/>
      <c r="D15" s="98"/>
      <c r="E15" s="56"/>
      <c r="F15" s="54"/>
      <c r="G15" s="50"/>
      <c r="H15" s="58"/>
      <c r="I15" s="148"/>
    </row>
    <row r="16" spans="1:9" x14ac:dyDescent="0.25">
      <c r="A16" s="63"/>
      <c r="B16" s="64"/>
      <c r="C16" s="65" t="s">
        <v>19</v>
      </c>
      <c r="D16" s="38"/>
      <c r="E16" s="66"/>
      <c r="F16" s="40">
        <f>SUM(F6:F13)+SUM(D6:D13)</f>
        <v>955.59</v>
      </c>
      <c r="G16" s="50"/>
      <c r="H16" s="42"/>
      <c r="I16" s="43"/>
    </row>
    <row r="17" spans="1:9" x14ac:dyDescent="0.25">
      <c r="A17" s="67"/>
      <c r="B17" s="37"/>
      <c r="C17" s="68" t="s">
        <v>20</v>
      </c>
      <c r="D17" s="38"/>
      <c r="E17" s="66"/>
      <c r="F17" s="40">
        <f>E5-F16</f>
        <v>53035.97</v>
      </c>
      <c r="G17" s="66"/>
      <c r="H17" s="42"/>
      <c r="I17" s="43"/>
    </row>
    <row r="18" spans="1:9" x14ac:dyDescent="0.25">
      <c r="A18" s="67"/>
      <c r="B18" s="37"/>
      <c r="C18" s="68"/>
      <c r="D18" s="38"/>
      <c r="E18" s="66"/>
      <c r="F18" s="40"/>
      <c r="G18" s="66"/>
      <c r="H18" s="42"/>
      <c r="I18" s="43"/>
    </row>
    <row r="19" spans="1:9" ht="15.75" thickBot="1" x14ac:dyDescent="0.3">
      <c r="A19" s="126"/>
      <c r="B19" s="127"/>
      <c r="C19" s="127"/>
      <c r="D19" s="127"/>
      <c r="E19" s="127"/>
      <c r="F19" s="127"/>
      <c r="G19" s="127"/>
      <c r="H19" s="127"/>
      <c r="I19" s="128"/>
    </row>
    <row r="21" spans="1:9" s="64" customFormat="1" x14ac:dyDescent="0.25">
      <c r="A21" s="65"/>
      <c r="C21" s="188" t="s">
        <v>23</v>
      </c>
      <c r="D21" s="188"/>
      <c r="E21" s="188"/>
      <c r="F21" s="82">
        <f>F16</f>
        <v>955.59</v>
      </c>
      <c r="G21" s="103"/>
      <c r="H21" s="42"/>
      <c r="I21" s="106"/>
    </row>
    <row r="22" spans="1:9" s="44" customFormat="1" ht="14.25" x14ac:dyDescent="0.2">
      <c r="D22" s="107"/>
      <c r="E22" s="108"/>
      <c r="F22" s="109"/>
      <c r="G22" s="103"/>
      <c r="I22" s="111"/>
    </row>
    <row r="23" spans="1:9" s="44" customFormat="1" x14ac:dyDescent="0.25">
      <c r="C23" s="189" t="s">
        <v>24</v>
      </c>
      <c r="D23" s="189"/>
      <c r="E23" s="189"/>
      <c r="F23" s="112">
        <f>15+5+4.75+120+35+1+12.25+2.75+20+140+140+3.25+10.75+6.75+5</f>
        <v>521.5</v>
      </c>
      <c r="G23" s="113"/>
      <c r="I23" s="111"/>
    </row>
    <row r="24" spans="1:9" s="44" customFormat="1" x14ac:dyDescent="0.25">
      <c r="C24" s="114"/>
      <c r="D24" s="112"/>
      <c r="E24" s="114"/>
      <c r="F24" s="112"/>
      <c r="G24" s="113"/>
      <c r="I24" s="111"/>
    </row>
    <row r="25" spans="1:9" s="44" customFormat="1" x14ac:dyDescent="0.25">
      <c r="C25" s="184" t="s">
        <v>132</v>
      </c>
      <c r="D25" s="184"/>
      <c r="E25" s="184"/>
      <c r="F25" s="112">
        <f>E5+F23-F21</f>
        <v>53557.47</v>
      </c>
      <c r="G25" s="176" t="s">
        <v>199</v>
      </c>
      <c r="H25" s="119"/>
      <c r="I25" s="111"/>
    </row>
  </sheetData>
  <mergeCells count="3">
    <mergeCell ref="C21:E21"/>
    <mergeCell ref="C23:E23"/>
    <mergeCell ref="C25:E25"/>
  </mergeCells>
  <pageMargins left="0" right="0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 FY21</vt:lpstr>
      <vt:lpstr>UL Balances as of 043021</vt:lpstr>
      <vt:lpstr>HSCL FY21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Sessions,Jennifer L</dc:creator>
  <cp:lastModifiedBy>Staples,Jennifer L</cp:lastModifiedBy>
  <cp:lastPrinted>2020-10-09T14:28:11Z</cp:lastPrinted>
  <dcterms:created xsi:type="dcterms:W3CDTF">2020-08-10T19:01:56Z</dcterms:created>
  <dcterms:modified xsi:type="dcterms:W3CDTF">2021-06-25T19:30:23Z</dcterms:modified>
</cp:coreProperties>
</file>